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ke\OneDrive\Desktop\A1 TO DO BACKUP 29.09.2022\Formula rent model issued to HfN\"/>
    </mc:Choice>
  </mc:AlternateContent>
  <xr:revisionPtr revIDLastSave="0" documentId="13_ncr:1_{87651E32-B864-438A-8287-338325E82FFA}" xr6:coauthVersionLast="47" xr6:coauthVersionMax="47" xr10:uidLastSave="{00000000-0000-0000-0000-000000000000}"/>
  <bookViews>
    <workbookView xWindow="-110" yWindow="-110" windowWidth="25820" windowHeight="13900" xr2:uid="{1FFBC416-CD8A-4DBB-9AFD-08AB35A9C16C}"/>
  </bookViews>
  <sheets>
    <sheet name="Disclaimer" sheetId="3" r:id="rId1"/>
    <sheet name="Instructions" sheetId="1" r:id="rId2"/>
    <sheet name="GN formula rent capped 23.24" sheetId="7" r:id="rId3"/>
    <sheet name="GN formula rent uncapped 23.24" sheetId="6" r:id="rId4"/>
    <sheet name="Supported housing formula ren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G7" i="6"/>
  <c r="G7" i="5"/>
  <c r="G9" i="5"/>
  <c r="G9" i="6"/>
  <c r="D31" i="5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F17" i="5" s="1"/>
  <c r="D30" i="5"/>
  <c r="H22" i="5"/>
  <c r="G22" i="5"/>
  <c r="F10" i="5"/>
  <c r="J8" i="5"/>
  <c r="J9" i="5" s="1"/>
  <c r="K7" i="5"/>
  <c r="K8" i="5" s="1"/>
  <c r="K9" i="5" s="1"/>
  <c r="K10" i="5" s="1"/>
  <c r="K11" i="5" s="1"/>
  <c r="K12" i="5" s="1"/>
  <c r="D30" i="6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F17" i="6" s="1"/>
  <c r="G22" i="6"/>
  <c r="F10" i="6"/>
  <c r="J8" i="6"/>
  <c r="J9" i="6" s="1"/>
  <c r="K7" i="6"/>
  <c r="K8" i="6" s="1"/>
  <c r="K9" i="6" s="1"/>
  <c r="K10" i="6" s="1"/>
  <c r="K11" i="6" s="1"/>
  <c r="K12" i="6" s="1"/>
  <c r="D44" i="7"/>
  <c r="D45" i="7" s="1"/>
  <c r="D46" i="7" s="1"/>
  <c r="D47" i="7" s="1"/>
  <c r="D48" i="7" s="1"/>
  <c r="D49" i="7" s="1"/>
  <c r="D50" i="7" s="1"/>
  <c r="D51" i="7" s="1"/>
  <c r="D52" i="7" s="1"/>
  <c r="F17" i="7" s="1"/>
  <c r="D34" i="7"/>
  <c r="D35" i="7" s="1"/>
  <c r="D36" i="7" s="1"/>
  <c r="D37" i="7" s="1"/>
  <c r="D38" i="7" s="1"/>
  <c r="D39" i="7" s="1"/>
  <c r="D40" i="7" s="1"/>
  <c r="D41" i="7" s="1"/>
  <c r="D42" i="7" s="1"/>
  <c r="D43" i="7" s="1"/>
  <c r="D33" i="7"/>
  <c r="D32" i="7"/>
  <c r="D31" i="7"/>
  <c r="D30" i="7"/>
  <c r="G22" i="7"/>
  <c r="F10" i="7"/>
  <c r="J8" i="7"/>
  <c r="J9" i="7" s="1"/>
  <c r="K7" i="7"/>
  <c r="K8" i="7" s="1"/>
  <c r="K9" i="7" s="1"/>
  <c r="K10" i="7" s="1"/>
  <c r="K11" i="7" s="1"/>
  <c r="K12" i="7" s="1"/>
  <c r="J10" i="5" l="1"/>
  <c r="J11" i="5" s="1"/>
  <c r="J12" i="5" s="1"/>
  <c r="G21" i="5"/>
  <c r="J10" i="6"/>
  <c r="J11" i="6" s="1"/>
  <c r="J12" i="6" s="1"/>
  <c r="G21" i="6"/>
  <c r="H22" i="6"/>
  <c r="J10" i="7"/>
  <c r="J11" i="7" s="1"/>
  <c r="J12" i="7" s="1"/>
  <c r="H22" i="7"/>
  <c r="H21" i="5" l="1"/>
  <c r="G23" i="5"/>
  <c r="H21" i="6"/>
  <c r="G23" i="6"/>
  <c r="G9" i="7"/>
  <c r="G21" i="7" s="1"/>
  <c r="H23" i="5" l="1"/>
  <c r="G28" i="5"/>
  <c r="G28" i="6"/>
  <c r="H23" i="6"/>
  <c r="H21" i="7"/>
  <c r="G23" i="7"/>
  <c r="H28" i="5" l="1"/>
  <c r="G29" i="5"/>
  <c r="J28" i="5"/>
  <c r="H28" i="6"/>
  <c r="G29" i="6"/>
  <c r="J28" i="6"/>
  <c r="G28" i="7"/>
  <c r="H23" i="7"/>
  <c r="G30" i="5" l="1"/>
  <c r="J29" i="5"/>
  <c r="H29" i="5"/>
  <c r="I28" i="5"/>
  <c r="K28" i="5"/>
  <c r="G30" i="6"/>
  <c r="H29" i="6"/>
  <c r="J29" i="6"/>
  <c r="I28" i="6"/>
  <c r="K28" i="6"/>
  <c r="J28" i="7"/>
  <c r="H28" i="7"/>
  <c r="G29" i="7"/>
  <c r="M28" i="5" l="1"/>
  <c r="O28" i="5"/>
  <c r="N28" i="5"/>
  <c r="K29" i="5"/>
  <c r="I29" i="5"/>
  <c r="G31" i="5"/>
  <c r="J30" i="5"/>
  <c r="H30" i="5"/>
  <c r="K29" i="6"/>
  <c r="I29" i="6"/>
  <c r="J30" i="6"/>
  <c r="G31" i="6"/>
  <c r="H30" i="6"/>
  <c r="M28" i="6"/>
  <c r="O28" i="6"/>
  <c r="N28" i="6"/>
  <c r="G30" i="7"/>
  <c r="J29" i="7"/>
  <c r="H29" i="7"/>
  <c r="K28" i="7"/>
  <c r="I28" i="7"/>
  <c r="O29" i="5" l="1"/>
  <c r="N29" i="5"/>
  <c r="P28" i="5"/>
  <c r="K30" i="5"/>
  <c r="I30" i="5"/>
  <c r="L30" i="5" s="1"/>
  <c r="H31" i="5"/>
  <c r="G32" i="5"/>
  <c r="J31" i="5"/>
  <c r="M29" i="5"/>
  <c r="O29" i="6"/>
  <c r="M29" i="6"/>
  <c r="N29" i="6"/>
  <c r="P28" i="6"/>
  <c r="K30" i="6"/>
  <c r="I30" i="6"/>
  <c r="L30" i="6" s="1"/>
  <c r="H31" i="6"/>
  <c r="G32" i="6"/>
  <c r="J31" i="6"/>
  <c r="J30" i="7"/>
  <c r="G31" i="7"/>
  <c r="H30" i="7"/>
  <c r="K29" i="7"/>
  <c r="I29" i="7"/>
  <c r="M28" i="7"/>
  <c r="O28" i="7"/>
  <c r="N28" i="7"/>
  <c r="M30" i="6" l="1"/>
  <c r="O30" i="6"/>
  <c r="P29" i="5"/>
  <c r="N30" i="5"/>
  <c r="O30" i="5"/>
  <c r="M30" i="5"/>
  <c r="H32" i="5"/>
  <c r="G33" i="5"/>
  <c r="J32" i="5"/>
  <c r="K31" i="5"/>
  <c r="I31" i="5"/>
  <c r="L31" i="5" s="1"/>
  <c r="H32" i="6"/>
  <c r="G33" i="6"/>
  <c r="J32" i="6"/>
  <c r="I31" i="6"/>
  <c r="L31" i="6" s="1"/>
  <c r="K31" i="6"/>
  <c r="N30" i="6"/>
  <c r="P29" i="6"/>
  <c r="K30" i="7"/>
  <c r="I30" i="7"/>
  <c r="L30" i="7" s="1"/>
  <c r="N29" i="7"/>
  <c r="P28" i="7"/>
  <c r="M29" i="7"/>
  <c r="H31" i="7"/>
  <c r="G32" i="7"/>
  <c r="J31" i="7"/>
  <c r="O29" i="7"/>
  <c r="M31" i="5" l="1"/>
  <c r="J33" i="5"/>
  <c r="H33" i="5"/>
  <c r="G34" i="5"/>
  <c r="O31" i="5"/>
  <c r="I32" i="5"/>
  <c r="L32" i="5" s="1"/>
  <c r="K32" i="5"/>
  <c r="N31" i="5"/>
  <c r="P30" i="5"/>
  <c r="O31" i="6"/>
  <c r="M31" i="6"/>
  <c r="N31" i="6"/>
  <c r="P30" i="6"/>
  <c r="J33" i="6"/>
  <c r="H33" i="6"/>
  <c r="G34" i="6"/>
  <c r="I32" i="6"/>
  <c r="L32" i="6" s="1"/>
  <c r="K32" i="6"/>
  <c r="O30" i="7"/>
  <c r="H32" i="7"/>
  <c r="G33" i="7"/>
  <c r="J32" i="7"/>
  <c r="K31" i="7"/>
  <c r="I31" i="7"/>
  <c r="L31" i="7" s="1"/>
  <c r="M30" i="7"/>
  <c r="P29" i="7"/>
  <c r="N30" i="7"/>
  <c r="M32" i="6" l="1"/>
  <c r="O32" i="6"/>
  <c r="O31" i="7"/>
  <c r="N32" i="5"/>
  <c r="P31" i="5"/>
  <c r="I33" i="5"/>
  <c r="L33" i="5" s="1"/>
  <c r="K33" i="5"/>
  <c r="O32" i="5"/>
  <c r="J34" i="5"/>
  <c r="G35" i="5"/>
  <c r="H34" i="5"/>
  <c r="M32" i="5"/>
  <c r="J34" i="6"/>
  <c r="G35" i="6"/>
  <c r="H34" i="6"/>
  <c r="I33" i="6"/>
  <c r="L33" i="6" s="1"/>
  <c r="K33" i="6"/>
  <c r="P31" i="6"/>
  <c r="N32" i="6"/>
  <c r="M31" i="7"/>
  <c r="I32" i="7"/>
  <c r="L32" i="7" s="1"/>
  <c r="K32" i="7"/>
  <c r="N31" i="7"/>
  <c r="P30" i="7"/>
  <c r="J33" i="7"/>
  <c r="G34" i="7"/>
  <c r="H33" i="7"/>
  <c r="M32" i="7" l="1"/>
  <c r="O33" i="6"/>
  <c r="M33" i="6"/>
  <c r="J35" i="5"/>
  <c r="G36" i="5"/>
  <c r="H35" i="5"/>
  <c r="O33" i="5"/>
  <c r="M33" i="5"/>
  <c r="K34" i="5"/>
  <c r="I34" i="5"/>
  <c r="L34" i="5" s="1"/>
  <c r="P32" i="5"/>
  <c r="N33" i="5"/>
  <c r="P32" i="6"/>
  <c r="N33" i="6"/>
  <c r="K34" i="6"/>
  <c r="I34" i="6"/>
  <c r="L34" i="6" s="1"/>
  <c r="G36" i="6"/>
  <c r="J35" i="6"/>
  <c r="H35" i="6"/>
  <c r="O32" i="7"/>
  <c r="I33" i="7"/>
  <c r="L33" i="7" s="1"/>
  <c r="K33" i="7"/>
  <c r="N32" i="7"/>
  <c r="P31" i="7"/>
  <c r="H34" i="7"/>
  <c r="J34" i="7"/>
  <c r="G35" i="7"/>
  <c r="M34" i="6" l="1"/>
  <c r="O34" i="6"/>
  <c r="P33" i="5"/>
  <c r="N34" i="5"/>
  <c r="M34" i="5"/>
  <c r="O34" i="5"/>
  <c r="K35" i="5"/>
  <c r="I35" i="5"/>
  <c r="L35" i="5" s="1"/>
  <c r="H36" i="5"/>
  <c r="G37" i="5"/>
  <c r="J36" i="5"/>
  <c r="N34" i="6"/>
  <c r="P33" i="6"/>
  <c r="K35" i="6"/>
  <c r="I35" i="6"/>
  <c r="L35" i="6" s="1"/>
  <c r="H36" i="6"/>
  <c r="J36" i="6"/>
  <c r="G37" i="6"/>
  <c r="O33" i="7"/>
  <c r="N33" i="7"/>
  <c r="P32" i="7"/>
  <c r="M33" i="7"/>
  <c r="G36" i="7"/>
  <c r="J35" i="7"/>
  <c r="H35" i="7"/>
  <c r="K34" i="7"/>
  <c r="I34" i="7"/>
  <c r="L34" i="7" s="1"/>
  <c r="O35" i="6" l="1"/>
  <c r="M35" i="6"/>
  <c r="O34" i="7"/>
  <c r="O35" i="5"/>
  <c r="N35" i="5"/>
  <c r="P34" i="5"/>
  <c r="H37" i="5"/>
  <c r="G38" i="5"/>
  <c r="J37" i="5"/>
  <c r="K36" i="5"/>
  <c r="I36" i="5"/>
  <c r="L36" i="5" s="1"/>
  <c r="M35" i="5"/>
  <c r="N35" i="6"/>
  <c r="P34" i="6"/>
  <c r="G38" i="6"/>
  <c r="H37" i="6"/>
  <c r="J37" i="6"/>
  <c r="K36" i="6"/>
  <c r="I36" i="6"/>
  <c r="L36" i="6" s="1"/>
  <c r="I35" i="7"/>
  <c r="L35" i="7" s="1"/>
  <c r="K35" i="7"/>
  <c r="M34" i="7"/>
  <c r="G37" i="7"/>
  <c r="J36" i="7"/>
  <c r="H36" i="7"/>
  <c r="P33" i="7"/>
  <c r="N34" i="7"/>
  <c r="M35" i="7" l="1"/>
  <c r="M36" i="6"/>
  <c r="O36" i="6"/>
  <c r="M36" i="5"/>
  <c r="O36" i="5"/>
  <c r="P35" i="5"/>
  <c r="N36" i="5"/>
  <c r="J38" i="5"/>
  <c r="H38" i="5"/>
  <c r="G39" i="5"/>
  <c r="I37" i="5"/>
  <c r="L37" i="5" s="1"/>
  <c r="K37" i="5"/>
  <c r="N36" i="6"/>
  <c r="P35" i="6"/>
  <c r="I37" i="6"/>
  <c r="L37" i="6" s="1"/>
  <c r="K37" i="6"/>
  <c r="J38" i="6"/>
  <c r="H38" i="6"/>
  <c r="G39" i="6"/>
  <c r="P34" i="7"/>
  <c r="N35" i="7"/>
  <c r="H37" i="7"/>
  <c r="G38" i="7"/>
  <c r="J37" i="7"/>
  <c r="K36" i="7"/>
  <c r="I36" i="7"/>
  <c r="L36" i="7" s="1"/>
  <c r="O35" i="7"/>
  <c r="O36" i="7" l="1"/>
  <c r="N37" i="5"/>
  <c r="P36" i="5"/>
  <c r="J39" i="5"/>
  <c r="H39" i="5"/>
  <c r="G40" i="5"/>
  <c r="I38" i="5"/>
  <c r="L38" i="5" s="1"/>
  <c r="K38" i="5"/>
  <c r="M37" i="5"/>
  <c r="O37" i="5"/>
  <c r="J39" i="6"/>
  <c r="G40" i="6"/>
  <c r="H39" i="6"/>
  <c r="I38" i="6"/>
  <c r="L38" i="6" s="1"/>
  <c r="K38" i="6"/>
  <c r="O37" i="6"/>
  <c r="M37" i="6"/>
  <c r="N37" i="6"/>
  <c r="P36" i="6"/>
  <c r="K37" i="7"/>
  <c r="I37" i="7"/>
  <c r="L37" i="7" s="1"/>
  <c r="M36" i="7"/>
  <c r="H38" i="7"/>
  <c r="G39" i="7"/>
  <c r="J38" i="7"/>
  <c r="P35" i="7"/>
  <c r="N36" i="7"/>
  <c r="O38" i="5" l="1"/>
  <c r="M38" i="6"/>
  <c r="O38" i="6"/>
  <c r="M38" i="5"/>
  <c r="H40" i="5"/>
  <c r="J40" i="5"/>
  <c r="G41" i="5"/>
  <c r="K39" i="5"/>
  <c r="I39" i="5"/>
  <c r="L39" i="5" s="1"/>
  <c r="N38" i="5"/>
  <c r="P37" i="5"/>
  <c r="N38" i="6"/>
  <c r="P37" i="6"/>
  <c r="K39" i="6"/>
  <c r="I39" i="6"/>
  <c r="L39" i="6" s="1"/>
  <c r="J40" i="6"/>
  <c r="G41" i="6"/>
  <c r="H40" i="6"/>
  <c r="N37" i="7"/>
  <c r="P36" i="7"/>
  <c r="M37" i="7"/>
  <c r="J39" i="7"/>
  <c r="H39" i="7"/>
  <c r="G40" i="7"/>
  <c r="I38" i="7"/>
  <c r="L38" i="7" s="1"/>
  <c r="K38" i="7"/>
  <c r="O37" i="7"/>
  <c r="O38" i="7" l="1"/>
  <c r="N39" i="5"/>
  <c r="P38" i="5"/>
  <c r="G42" i="5"/>
  <c r="H41" i="5"/>
  <c r="J41" i="5"/>
  <c r="I40" i="5"/>
  <c r="L40" i="5" s="1"/>
  <c r="K40" i="5"/>
  <c r="M39" i="5"/>
  <c r="O39" i="5"/>
  <c r="K40" i="6"/>
  <c r="I40" i="6"/>
  <c r="L40" i="6" s="1"/>
  <c r="O39" i="6"/>
  <c r="G42" i="6"/>
  <c r="J41" i="6"/>
  <c r="H41" i="6"/>
  <c r="M39" i="6"/>
  <c r="P38" i="6"/>
  <c r="N39" i="6"/>
  <c r="N38" i="7"/>
  <c r="P37" i="7"/>
  <c r="M38" i="7"/>
  <c r="J40" i="7"/>
  <c r="H40" i="7"/>
  <c r="G41" i="7"/>
  <c r="I39" i="7"/>
  <c r="L39" i="7" s="1"/>
  <c r="K39" i="7"/>
  <c r="O40" i="6" l="1"/>
  <c r="M40" i="6"/>
  <c r="O40" i="5"/>
  <c r="M40" i="5"/>
  <c r="P39" i="5"/>
  <c r="N40" i="5"/>
  <c r="G43" i="5"/>
  <c r="J42" i="5"/>
  <c r="H42" i="5"/>
  <c r="K41" i="5"/>
  <c r="I41" i="5"/>
  <c r="L41" i="5" s="1"/>
  <c r="I41" i="6"/>
  <c r="L41" i="6" s="1"/>
  <c r="K41" i="6"/>
  <c r="P39" i="6"/>
  <c r="N40" i="6"/>
  <c r="J42" i="6"/>
  <c r="H42" i="6"/>
  <c r="G43" i="6"/>
  <c r="N39" i="7"/>
  <c r="P38" i="7"/>
  <c r="K40" i="7"/>
  <c r="I40" i="7"/>
  <c r="L40" i="7" s="1"/>
  <c r="M39" i="7"/>
  <c r="G42" i="7"/>
  <c r="J41" i="7"/>
  <c r="H41" i="7"/>
  <c r="O39" i="7"/>
  <c r="M40" i="7" l="1"/>
  <c r="O40" i="7"/>
  <c r="K42" i="5"/>
  <c r="I42" i="5"/>
  <c r="O41" i="5"/>
  <c r="M41" i="5"/>
  <c r="P40" i="5"/>
  <c r="N41" i="5"/>
  <c r="H43" i="5"/>
  <c r="G44" i="5"/>
  <c r="J43" i="5"/>
  <c r="O41" i="6"/>
  <c r="H43" i="6"/>
  <c r="G44" i="6"/>
  <c r="J43" i="6"/>
  <c r="K42" i="6"/>
  <c r="I42" i="6"/>
  <c r="M41" i="6"/>
  <c r="P40" i="6"/>
  <c r="N41" i="6"/>
  <c r="G43" i="7"/>
  <c r="J42" i="7"/>
  <c r="H42" i="7"/>
  <c r="K41" i="7"/>
  <c r="I41" i="7"/>
  <c r="L41" i="7" s="1"/>
  <c r="P39" i="7"/>
  <c r="N40" i="7"/>
  <c r="M41" i="7" l="1"/>
  <c r="M42" i="6"/>
  <c r="O42" i="5"/>
  <c r="M42" i="5"/>
  <c r="J44" i="5"/>
  <c r="G45" i="5"/>
  <c r="H44" i="5"/>
  <c r="I43" i="5"/>
  <c r="K43" i="5"/>
  <c r="P41" i="5"/>
  <c r="N42" i="5"/>
  <c r="G45" i="6"/>
  <c r="J44" i="6"/>
  <c r="H44" i="6"/>
  <c r="N42" i="6"/>
  <c r="P41" i="6"/>
  <c r="I43" i="6"/>
  <c r="K43" i="6"/>
  <c r="O42" i="6"/>
  <c r="O43" i="6" s="1"/>
  <c r="H43" i="7"/>
  <c r="G44" i="7"/>
  <c r="J43" i="7"/>
  <c r="P40" i="7"/>
  <c r="N41" i="7"/>
  <c r="O41" i="7"/>
  <c r="K42" i="7"/>
  <c r="I42" i="7"/>
  <c r="M42" i="7" l="1"/>
  <c r="M43" i="6"/>
  <c r="O43" i="5"/>
  <c r="M43" i="5"/>
  <c r="H45" i="5"/>
  <c r="G46" i="5"/>
  <c r="J45" i="5"/>
  <c r="N43" i="5"/>
  <c r="P42" i="5"/>
  <c r="K44" i="5"/>
  <c r="I44" i="5"/>
  <c r="N43" i="6"/>
  <c r="P42" i="6"/>
  <c r="K44" i="6"/>
  <c r="I44" i="6"/>
  <c r="O44" i="6" s="1"/>
  <c r="H45" i="6"/>
  <c r="G46" i="6"/>
  <c r="J45" i="6"/>
  <c r="O42" i="7"/>
  <c r="N42" i="7"/>
  <c r="P41" i="7"/>
  <c r="G45" i="7"/>
  <c r="H44" i="7"/>
  <c r="J44" i="7"/>
  <c r="I43" i="7"/>
  <c r="K43" i="7"/>
  <c r="M43" i="7" l="1"/>
  <c r="M44" i="6"/>
  <c r="M44" i="5"/>
  <c r="G47" i="5"/>
  <c r="J46" i="5"/>
  <c r="H46" i="5"/>
  <c r="O44" i="5"/>
  <c r="P43" i="5"/>
  <c r="N44" i="5"/>
  <c r="K45" i="5"/>
  <c r="I45" i="5"/>
  <c r="G47" i="6"/>
  <c r="J46" i="6"/>
  <c r="H46" i="6"/>
  <c r="K45" i="6"/>
  <c r="I45" i="6"/>
  <c r="O45" i="6" s="1"/>
  <c r="N44" i="6"/>
  <c r="P43" i="6"/>
  <c r="P42" i="7"/>
  <c r="N43" i="7"/>
  <c r="K44" i="7"/>
  <c r="I44" i="7"/>
  <c r="O43" i="7"/>
  <c r="G46" i="7"/>
  <c r="J45" i="7"/>
  <c r="H45" i="7"/>
  <c r="M44" i="7" l="1"/>
  <c r="O44" i="7"/>
  <c r="M45" i="5"/>
  <c r="N45" i="5"/>
  <c r="P44" i="5"/>
  <c r="I46" i="5"/>
  <c r="K46" i="5"/>
  <c r="O45" i="5"/>
  <c r="G48" i="5"/>
  <c r="H47" i="5"/>
  <c r="J47" i="5"/>
  <c r="N45" i="6"/>
  <c r="P44" i="6"/>
  <c r="M45" i="6"/>
  <c r="I46" i="6"/>
  <c r="O46" i="6" s="1"/>
  <c r="K46" i="6"/>
  <c r="G48" i="6"/>
  <c r="J47" i="6"/>
  <c r="H47" i="6"/>
  <c r="I45" i="7"/>
  <c r="K45" i="7"/>
  <c r="P43" i="7"/>
  <c r="N44" i="7"/>
  <c r="H46" i="7"/>
  <c r="G47" i="7"/>
  <c r="J46" i="7"/>
  <c r="M45" i="7" l="1"/>
  <c r="O45" i="7"/>
  <c r="M46" i="5"/>
  <c r="O46" i="5"/>
  <c r="I47" i="5"/>
  <c r="K47" i="5"/>
  <c r="N46" i="5"/>
  <c r="P45" i="5"/>
  <c r="G49" i="5"/>
  <c r="J48" i="5"/>
  <c r="H48" i="5"/>
  <c r="M46" i="6"/>
  <c r="K47" i="6"/>
  <c r="I47" i="6"/>
  <c r="O47" i="6" s="1"/>
  <c r="N46" i="6"/>
  <c r="P45" i="6"/>
  <c r="H48" i="6"/>
  <c r="G49" i="6"/>
  <c r="J48" i="6"/>
  <c r="I46" i="7"/>
  <c r="K46" i="7"/>
  <c r="G48" i="7"/>
  <c r="J47" i="7"/>
  <c r="H47" i="7"/>
  <c r="N45" i="7"/>
  <c r="P44" i="7"/>
  <c r="M46" i="7" l="1"/>
  <c r="O46" i="7"/>
  <c r="M47" i="5"/>
  <c r="K48" i="5"/>
  <c r="I48" i="5"/>
  <c r="P46" i="5"/>
  <c r="N47" i="5"/>
  <c r="O47" i="5"/>
  <c r="H49" i="5"/>
  <c r="G50" i="5"/>
  <c r="J49" i="5"/>
  <c r="K48" i="6"/>
  <c r="I48" i="6"/>
  <c r="O48" i="6" s="1"/>
  <c r="H49" i="6"/>
  <c r="G50" i="6"/>
  <c r="J49" i="6"/>
  <c r="P46" i="6"/>
  <c r="N47" i="6"/>
  <c r="M47" i="6"/>
  <c r="N46" i="7"/>
  <c r="P45" i="7"/>
  <c r="K47" i="7"/>
  <c r="I47" i="7"/>
  <c r="J48" i="7"/>
  <c r="G49" i="7"/>
  <c r="H48" i="7"/>
  <c r="M47" i="7" l="1"/>
  <c r="O47" i="7"/>
  <c r="M48" i="5"/>
  <c r="M48" i="6"/>
  <c r="O48" i="5"/>
  <c r="J50" i="5"/>
  <c r="H50" i="5"/>
  <c r="G51" i="5"/>
  <c r="I49" i="5"/>
  <c r="K49" i="5"/>
  <c r="N48" i="5"/>
  <c r="P47" i="5"/>
  <c r="J50" i="6"/>
  <c r="H50" i="6"/>
  <c r="G51" i="6"/>
  <c r="N48" i="6"/>
  <c r="P47" i="6"/>
  <c r="I49" i="6"/>
  <c r="O49" i="6" s="1"/>
  <c r="K49" i="6"/>
  <c r="H49" i="7"/>
  <c r="J49" i="7"/>
  <c r="G50" i="7"/>
  <c r="P46" i="7"/>
  <c r="N47" i="7"/>
  <c r="K48" i="7"/>
  <c r="I48" i="7"/>
  <c r="M48" i="7" l="1"/>
  <c r="M49" i="5"/>
  <c r="O49" i="5"/>
  <c r="N49" i="5"/>
  <c r="P48" i="5"/>
  <c r="J51" i="5"/>
  <c r="H51" i="5"/>
  <c r="G52" i="5"/>
  <c r="K50" i="5"/>
  <c r="I50" i="5"/>
  <c r="J51" i="6"/>
  <c r="H51" i="6"/>
  <c r="G52" i="6"/>
  <c r="G17" i="6" s="1"/>
  <c r="M49" i="6"/>
  <c r="N49" i="6"/>
  <c r="P48" i="6"/>
  <c r="K50" i="6"/>
  <c r="I50" i="6"/>
  <c r="O50" i="6" s="1"/>
  <c r="N48" i="7"/>
  <c r="P47" i="7"/>
  <c r="I49" i="7"/>
  <c r="K49" i="7"/>
  <c r="G51" i="7"/>
  <c r="J50" i="7"/>
  <c r="H50" i="7"/>
  <c r="O48" i="7"/>
  <c r="M49" i="7" l="1"/>
  <c r="O49" i="7"/>
  <c r="M50" i="5"/>
  <c r="K51" i="5"/>
  <c r="I51" i="5"/>
  <c r="P49" i="5"/>
  <c r="N50" i="5"/>
  <c r="G17" i="5"/>
  <c r="H17" i="5" s="1"/>
  <c r="J52" i="5"/>
  <c r="H52" i="5"/>
  <c r="O50" i="5"/>
  <c r="P49" i="6"/>
  <c r="N50" i="6"/>
  <c r="K51" i="6"/>
  <c r="I51" i="6"/>
  <c r="O51" i="6" s="1"/>
  <c r="M50" i="6"/>
  <c r="H52" i="6"/>
  <c r="J52" i="6"/>
  <c r="K50" i="7"/>
  <c r="I50" i="7"/>
  <c r="P48" i="7"/>
  <c r="N49" i="7"/>
  <c r="G52" i="7"/>
  <c r="J51" i="7"/>
  <c r="H51" i="7"/>
  <c r="M50" i="7" l="1"/>
  <c r="M51" i="5"/>
  <c r="O51" i="5"/>
  <c r="M51" i="6"/>
  <c r="N51" i="5"/>
  <c r="P50" i="5"/>
  <c r="I52" i="5"/>
  <c r="K52" i="5"/>
  <c r="K52" i="6"/>
  <c r="I52" i="6"/>
  <c r="O52" i="6" s="1"/>
  <c r="N51" i="6"/>
  <c r="P50" i="6"/>
  <c r="P49" i="7"/>
  <c r="N50" i="7"/>
  <c r="K51" i="7"/>
  <c r="I51" i="7"/>
  <c r="M51" i="7" s="1"/>
  <c r="H52" i="7"/>
  <c r="G17" i="7"/>
  <c r="J52" i="7"/>
  <c r="O50" i="7"/>
  <c r="J18" i="6" l="1"/>
  <c r="J17" i="6"/>
  <c r="O51" i="7"/>
  <c r="H17" i="7"/>
  <c r="M52" i="6"/>
  <c r="M52" i="5"/>
  <c r="O52" i="5"/>
  <c r="N52" i="5"/>
  <c r="P51" i="5"/>
  <c r="P51" i="6"/>
  <c r="N52" i="6"/>
  <c r="P52" i="6" s="1"/>
  <c r="N51" i="7"/>
  <c r="P50" i="7"/>
  <c r="I52" i="7"/>
  <c r="M52" i="7" s="1"/>
  <c r="K52" i="7"/>
  <c r="H17" i="6" l="1"/>
  <c r="P52" i="5"/>
  <c r="O52" i="7"/>
  <c r="N52" i="7"/>
  <c r="P51" i="7"/>
  <c r="P52" i="7" l="1"/>
</calcChain>
</file>

<file path=xl/sharedStrings.xml><?xml version="1.0" encoding="utf-8"?>
<sst xmlns="http://schemas.openxmlformats.org/spreadsheetml/2006/main" count="387" uniqueCount="138">
  <si>
    <t>Instructions</t>
  </si>
  <si>
    <t>The calculations contained in these worksheets are based upon those detailed in the Government publication Policy statement on rents for social housing  - see link below:</t>
  </si>
  <si>
    <t>https://www.gov.uk/government/publications/direction-on-the-rent-standard-from-1-april-2020/policy-statement-on-rents-for-social-housing</t>
  </si>
  <si>
    <t>The government publishes the annual increase and the most up to date figures can be found by clickikng on the link below:</t>
  </si>
  <si>
    <t>https://www.gov.uk/government/publications/limit-on-annual-rent-increases-2025-26-from-april-2025</t>
  </si>
  <si>
    <r>
      <rPr>
        <b/>
        <sz val="10"/>
        <color rgb="FF0070C0"/>
        <rFont val="Arial"/>
        <family val="2"/>
      </rPr>
      <t>HQN Ltd</t>
    </r>
    <r>
      <rPr>
        <sz val="11"/>
        <color theme="1"/>
        <rFont val="Aptos Narrow"/>
        <family val="2"/>
        <scheme val="minor"/>
      </rPr>
      <t xml:space="preserve"> + GatleyConsult Ltd</t>
    </r>
  </si>
  <si>
    <t>HQN Formula rent spreadsheet model</t>
  </si>
  <si>
    <t>Disclaimer</t>
  </si>
  <si>
    <t xml:space="preserve">This spreadsheet analysis model (“the model”) has been designed by HQN Ltd + GatleyConsult Ltd to be used as a tool in order to calculate the formula rent.  HQN Ltd + GatleyConsult Ltd do not accept liability for any loss including without limitation, however arising, brought about as a result of a person acting, or refraining from acting, on information generated by the model.  </t>
  </si>
  <si>
    <t xml:space="preserve">The information in the model is believed to be accurate, no representation or warranty of any kind is given with regard to its veracity, accuracy or completeness. HQN Ltd + GatleyConsult Ltd shall not be liable for damages or loss resulting from downloading/using the model.  </t>
  </si>
  <si>
    <t>By using the model, you accept and agree the terms and conditions relating to the use of the model and agree to be bound by them.</t>
  </si>
  <si>
    <t>HQN Ltd</t>
  </si>
  <si>
    <t>Rockingham House</t>
  </si>
  <si>
    <t>St Maurice's Road</t>
  </si>
  <si>
    <t>York</t>
  </si>
  <si>
    <t>YO31 7JA</t>
  </si>
  <si>
    <t>GatleyConsult Ltd</t>
  </si>
  <si>
    <t>18 Kendal Drive</t>
  </si>
  <si>
    <t>Gatley</t>
  </si>
  <si>
    <t>Cheadle</t>
  </si>
  <si>
    <t>Cheshire</t>
  </si>
  <si>
    <t>SK8 4QL</t>
  </si>
  <si>
    <t>TEL: 07702231859</t>
  </si>
  <si>
    <t>TEL: 01904 557150</t>
  </si>
  <si>
    <t>Formula rent model - General Needs: Capped at 7% for 2023/24</t>
  </si>
  <si>
    <t>The data highlighted in "purple" needs to be updated</t>
  </si>
  <si>
    <t>Base data required:</t>
  </si>
  <si>
    <t>Bedroom weighting</t>
  </si>
  <si>
    <t>National average rent April 2000</t>
  </si>
  <si>
    <t>Leicestershire</t>
  </si>
  <si>
    <t>Average earnings</t>
  </si>
  <si>
    <t>National</t>
  </si>
  <si>
    <r>
      <t>Average property value 1999-</t>
    </r>
    <r>
      <rPr>
        <b/>
        <sz val="11"/>
        <color rgb="FF7030A0"/>
        <rFont val="Calibri"/>
        <family val="2"/>
      </rPr>
      <t>INPUT</t>
    </r>
  </si>
  <si>
    <t>Average property value 1999</t>
  </si>
  <si>
    <t>Rent Flexibility</t>
  </si>
  <si>
    <t>Calculated rent to be charged</t>
  </si>
  <si>
    <t>Initial formula rent to be applied for 2000/01</t>
  </si>
  <si>
    <t>Weekly</t>
  </si>
  <si>
    <t>Monthly</t>
  </si>
  <si>
    <t>Rent element</t>
  </si>
  <si>
    <t>Property value element</t>
  </si>
  <si>
    <t>Total calculated rent</t>
  </si>
  <si>
    <t>Weekly rent split by:</t>
  </si>
  <si>
    <t>Index</t>
  </si>
  <si>
    <t>FY</t>
  </si>
  <si>
    <t>ONS inflation</t>
  </si>
  <si>
    <t>Additional uplift or reduction</t>
  </si>
  <si>
    <t>Annual increase</t>
  </si>
  <si>
    <t>5% max weekly</t>
  </si>
  <si>
    <t>5% max monthly</t>
  </si>
  <si>
    <t>Cumulative rent increase</t>
  </si>
  <si>
    <t>Rent</t>
  </si>
  <si>
    <t>Property</t>
  </si>
  <si>
    <t>Total</t>
  </si>
  <si>
    <t>RPI-Sept 2000</t>
  </si>
  <si>
    <t>RPI-Sept 2001</t>
  </si>
  <si>
    <t>RPI-Sept 2002</t>
  </si>
  <si>
    <t>RPI-Sept 2003</t>
  </si>
  <si>
    <t>RPI-Sept 2004</t>
  </si>
  <si>
    <t>RPI-Sept 2005</t>
  </si>
  <si>
    <t>RPI-Sept 2006</t>
  </si>
  <si>
    <t>RPI-Sept 2007</t>
  </si>
  <si>
    <t>RPI-Sept 2008</t>
  </si>
  <si>
    <t>RPI-Sept 2009</t>
  </si>
  <si>
    <t>RPI-Sept 2010</t>
  </si>
  <si>
    <t>RPI-Sept 2011</t>
  </si>
  <si>
    <t>RPI-Sept 2012</t>
  </si>
  <si>
    <t>RPI-Sept 2013</t>
  </si>
  <si>
    <t>CPI-Sept 2014</t>
  </si>
  <si>
    <t>Rent reduction</t>
  </si>
  <si>
    <t>Not Applicable</t>
  </si>
  <si>
    <t>CPI-Sept 2019</t>
  </si>
  <si>
    <t>CPI-Sept 2020</t>
  </si>
  <si>
    <t>CPI-Sept 2021</t>
  </si>
  <si>
    <t>CPI-Sept 2022</t>
  </si>
  <si>
    <t>CPI-Sept 2023</t>
  </si>
  <si>
    <t>CPI-Sept 2024</t>
  </si>
  <si>
    <t>http://landregistry.data.gov.uk/app/ukhpi/browse?from=1991-01-01&amp;location=http%3A%2F%2Flandregistry.data.gov.uk%2Fid%2Fregion%2Funited-kingdom&amp;to=2018-03-01</t>
  </si>
  <si>
    <t>http://www.swanlowpark.co.uk/consumer-price-index</t>
  </si>
  <si>
    <t>https://www.ons.gov.uk/economy/inflationandpriceindices</t>
  </si>
  <si>
    <t>County</t>
  </si>
  <si>
    <t>Local Earnings £pw</t>
  </si>
  <si>
    <t>Avon</t>
  </si>
  <si>
    <t>Bedfordshire</t>
  </si>
  <si>
    <t>Berkshire</t>
  </si>
  <si>
    <t>Buckinghamshire</t>
  </si>
  <si>
    <t>Cambridgeshire</t>
  </si>
  <si>
    <t>Cleveland</t>
  </si>
  <si>
    <t>Cornwall</t>
  </si>
  <si>
    <t>Cumbria</t>
  </si>
  <si>
    <t>Derbyshire</t>
  </si>
  <si>
    <t>Devon</t>
  </si>
  <si>
    <t>Dorset</t>
  </si>
  <si>
    <t>Durham</t>
  </si>
  <si>
    <t>East Sussex</t>
  </si>
  <si>
    <t>Essex</t>
  </si>
  <si>
    <t>Gloucestershire</t>
  </si>
  <si>
    <t>Greater London</t>
  </si>
  <si>
    <t>Greater Manchester</t>
  </si>
  <si>
    <t>Hampshire</t>
  </si>
  <si>
    <t>Hereford &amp; Worcs.</t>
  </si>
  <si>
    <t>Hertfordshire</t>
  </si>
  <si>
    <t>Humberside</t>
  </si>
  <si>
    <t>Isle of Wight</t>
  </si>
  <si>
    <t>Kent</t>
  </si>
  <si>
    <t>Lancashire</t>
  </si>
  <si>
    <t>Lincolnshire</t>
  </si>
  <si>
    <t>Merseyside</t>
  </si>
  <si>
    <t>Norfolk</t>
  </si>
  <si>
    <t>North Yorkshire</t>
  </si>
  <si>
    <t>Northamptonshire</t>
  </si>
  <si>
    <t>Northumberland</t>
  </si>
  <si>
    <t>Nottinghamshire</t>
  </si>
  <si>
    <t>Oxfordshire</t>
  </si>
  <si>
    <t>Shropshire</t>
  </si>
  <si>
    <t>Somerset</t>
  </si>
  <si>
    <t>South Yorkshire</t>
  </si>
  <si>
    <t>Staffordshire</t>
  </si>
  <si>
    <t>Suffolk</t>
  </si>
  <si>
    <t>Surrey</t>
  </si>
  <si>
    <t>Tyne &amp; Wear</t>
  </si>
  <si>
    <t>Warwickshire</t>
  </si>
  <si>
    <t>West Midlands</t>
  </si>
  <si>
    <t>West Sussex</t>
  </si>
  <si>
    <t>West Yorkshire</t>
  </si>
  <si>
    <t>Wiltshire</t>
  </si>
  <si>
    <t>Formula rent model - Sheltered/Supported 10.1% CPI  Sept 2022</t>
  </si>
  <si>
    <t>Formula rent model - General Needs: Not capped at 7% for 2023/24</t>
  </si>
  <si>
    <t>Automatic</t>
  </si>
  <si>
    <t>Difference between capped rent %</t>
  </si>
  <si>
    <r>
      <t xml:space="preserve">Average property value 1999 - </t>
    </r>
    <r>
      <rPr>
        <b/>
        <sz val="11"/>
        <color rgb="FF7030A0"/>
        <rFont val="Calibri"/>
        <family val="2"/>
      </rPr>
      <t>INPUT</t>
    </r>
  </si>
  <si>
    <r>
      <t xml:space="preserve">Average earnings - </t>
    </r>
    <r>
      <rPr>
        <b/>
        <sz val="11"/>
        <color rgb="FF7030A0"/>
        <rFont val="Calibri"/>
        <family val="2"/>
      </rPr>
      <t>Drop down menu</t>
    </r>
  </si>
  <si>
    <r>
      <t>Bedroom weighting</t>
    </r>
    <r>
      <rPr>
        <b/>
        <sz val="11"/>
        <color rgb="FF7030A0"/>
        <rFont val="Calibri"/>
        <family val="2"/>
      </rPr>
      <t xml:space="preserve"> - Drop down menu</t>
    </r>
  </si>
  <si>
    <r>
      <t xml:space="preserve">For 2023/24 the rent increase was </t>
    </r>
    <r>
      <rPr>
        <b/>
        <sz val="12"/>
        <color theme="1"/>
        <rFont val="Arial"/>
        <family val="2"/>
      </rPr>
      <t>capped at 7% for existing General Needs tenancies as at 31 March 2023</t>
    </r>
    <r>
      <rPr>
        <sz val="12"/>
        <color theme="1"/>
        <rFont val="Arial"/>
        <family val="2"/>
      </rPr>
      <t>. So use the tab "GN formula rent capped 23.24"  when calculating/validating the rent.</t>
    </r>
  </si>
  <si>
    <r>
      <t xml:space="preserve">For all </t>
    </r>
    <r>
      <rPr>
        <b/>
        <sz val="12"/>
        <color theme="1"/>
        <rFont val="Arial"/>
        <family val="2"/>
      </rPr>
      <t>General Needs relets from 1 April 2023</t>
    </r>
    <r>
      <rPr>
        <sz val="12"/>
        <color theme="1"/>
        <rFont val="Arial"/>
        <family val="2"/>
      </rPr>
      <t xml:space="preserve">  use the tab "GN formula rent uncapped 23.24" when calculating/validating the rent.</t>
    </r>
  </si>
  <si>
    <r>
      <t xml:space="preserve">At the beginning of the -1% rent reduction period the government allowed supported housing rents to be increased by 0.9% but some RPs and local authorities applied the -1% reduction to all their tenancies.  </t>
    </r>
    <r>
      <rPr>
        <b/>
        <sz val="12"/>
        <color theme="1"/>
        <rFont val="Arial"/>
        <family val="2"/>
      </rPr>
      <t xml:space="preserve">So depending upon your 2016/17 rent policy in cell F43 of the " Supported housing formula rent" tab you need to either enter 0.9% or -1%.  </t>
    </r>
  </si>
  <si>
    <r>
      <t>In 2023/24 Supported housing rents were not capped so the model applies the September 2022 CPI+1% (i.e. 11.1%) i</t>
    </r>
    <r>
      <rPr>
        <b/>
        <sz val="12"/>
        <color theme="1"/>
        <rFont val="Arial"/>
        <family val="2"/>
      </rPr>
      <t>f your organisation applied a lower increase then that needs to be input into</t>
    </r>
  </si>
  <si>
    <r>
      <rPr>
        <b/>
        <sz val="12"/>
        <color theme="1"/>
        <rFont val="Arial"/>
        <family val="2"/>
      </rPr>
      <t>cell F50 of the "Supported housing formula rent" tab</t>
    </r>
    <r>
      <rPr>
        <sz val="12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</si>
</sst>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[$£-809]* #,##0.00_-;\-[$£-809]* #,##0.00_-;_-[$£-809]* &quot;-&quot;??_-;_-@_-"/>
    <numFmt numFmtId="165" formatCode="0.0"/>
    <numFmt numFmtId="166" formatCode="_-[$£-809]* #,##0_-;\-[$£-809]* #,##0_-;_-[$£-809]* &quot;-&quot;??_-;_-@_-"/>
    <numFmt numFmtId="167" formatCode="0.0%"/>
    <numFmt numFmtId="168" formatCode="&quot;£&quot;#,##0.00_);\(&quot;£&quot;#,##0.00\)"/>
  </numFmts>
  <fonts count="3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Verdana"/>
      <family val="2"/>
    </font>
    <font>
      <b/>
      <sz val="10"/>
      <color rgb="FF0070C0"/>
      <name val="Arial"/>
      <family val="2"/>
    </font>
    <font>
      <sz val="10"/>
      <color theme="1"/>
      <name val="Arial"/>
      <family val="2"/>
    </font>
    <font>
      <b/>
      <u/>
      <sz val="14"/>
      <color rgb="FF000000"/>
      <name val="Calibri"/>
      <family val="2"/>
    </font>
    <font>
      <sz val="11"/>
      <color theme="1"/>
      <name val="Calibri"/>
      <family val="2"/>
    </font>
    <font>
      <b/>
      <sz val="14"/>
      <color rgb="FF7030A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7030A0"/>
      <name val="Calibri"/>
      <family val="2"/>
    </font>
    <font>
      <u/>
      <sz val="11"/>
      <color rgb="FF0563C1"/>
      <name val="Calibri"/>
      <family val="2"/>
    </font>
    <font>
      <b/>
      <i/>
      <sz val="14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rgb="FF4472C4"/>
      <name val="Calibri"/>
      <family val="2"/>
    </font>
    <font>
      <sz val="12"/>
      <color rgb="FF000000"/>
      <name val="CG Times (W1)"/>
    </font>
    <font>
      <b/>
      <sz val="10"/>
      <color rgb="FF000000"/>
      <name val="MS Sans Serif"/>
      <family val="2"/>
    </font>
    <font>
      <b/>
      <sz val="10"/>
      <color rgb="FF000000"/>
      <name val="MS Sans Serif"/>
    </font>
    <font>
      <sz val="11"/>
      <color rgb="FFFFFFFF"/>
      <name val="Calibri"/>
      <family val="2"/>
    </font>
    <font>
      <b/>
      <sz val="10"/>
      <color rgb="FFFFFFFF"/>
      <name val="MS Sans Serif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1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4247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indexed="13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>
      <protection hidden="1"/>
    </xf>
  </cellStyleXfs>
  <cellXfs count="10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3" borderId="1" xfId="0" applyFont="1" applyFill="1" applyBorder="1"/>
    <xf numFmtId="0" fontId="9" fillId="3" borderId="1" xfId="0" applyFont="1" applyFill="1" applyBorder="1"/>
    <xf numFmtId="0" fontId="12" fillId="4" borderId="1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horizontal="left"/>
    </xf>
    <xf numFmtId="164" fontId="9" fillId="3" borderId="2" xfId="0" applyNumberFormat="1" applyFont="1" applyFill="1" applyBorder="1"/>
    <xf numFmtId="0" fontId="9" fillId="3" borderId="1" xfId="0" applyFont="1" applyFill="1" applyBorder="1" applyAlignment="1">
      <alignment horizontal="center"/>
    </xf>
    <xf numFmtId="165" fontId="9" fillId="3" borderId="1" xfId="0" applyNumberFormat="1" applyFont="1" applyFill="1" applyBorder="1" applyAlignment="1">
      <alignment horizontal="center"/>
    </xf>
    <xf numFmtId="0" fontId="13" fillId="3" borderId="2" xfId="0" applyFont="1" applyFill="1" applyBorder="1"/>
    <xf numFmtId="0" fontId="14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center"/>
    </xf>
    <xf numFmtId="165" fontId="9" fillId="3" borderId="2" xfId="0" applyNumberFormat="1" applyFont="1" applyFill="1" applyBorder="1" applyAlignment="1">
      <alignment horizontal="center"/>
    </xf>
    <xf numFmtId="166" fontId="14" fillId="3" borderId="2" xfId="0" applyNumberFormat="1" applyFont="1" applyFill="1" applyBorder="1"/>
    <xf numFmtId="0" fontId="9" fillId="3" borderId="3" xfId="0" applyFont="1" applyFill="1" applyBorder="1"/>
    <xf numFmtId="0" fontId="9" fillId="3" borderId="3" xfId="0" applyFont="1" applyFill="1" applyBorder="1" applyAlignment="1">
      <alignment horizontal="left"/>
    </xf>
    <xf numFmtId="166" fontId="9" fillId="3" borderId="3" xfId="0" applyNumberFormat="1" applyFont="1" applyFill="1" applyBorder="1"/>
    <xf numFmtId="0" fontId="9" fillId="3" borderId="3" xfId="0" applyFont="1" applyFill="1" applyBorder="1" applyAlignment="1">
      <alignment horizontal="center"/>
    </xf>
    <xf numFmtId="165" fontId="9" fillId="3" borderId="3" xfId="0" applyNumberFormat="1" applyFont="1" applyFill="1" applyBorder="1" applyAlignment="1">
      <alignment horizontal="center"/>
    </xf>
    <xf numFmtId="0" fontId="12" fillId="3" borderId="0" xfId="0" applyFont="1" applyFill="1"/>
    <xf numFmtId="0" fontId="9" fillId="3" borderId="0" xfId="0" applyFont="1" applyFill="1" applyAlignment="1">
      <alignment horizontal="center"/>
    </xf>
    <xf numFmtId="165" fontId="9" fillId="3" borderId="0" xfId="0" applyNumberFormat="1" applyFont="1" applyFill="1" applyAlignment="1">
      <alignment horizontal="center"/>
    </xf>
    <xf numFmtId="0" fontId="16" fillId="3" borderId="0" xfId="0" applyFont="1" applyFill="1"/>
    <xf numFmtId="9" fontId="17" fillId="3" borderId="0" xfId="1" applyFont="1" applyFill="1" applyBorder="1"/>
    <xf numFmtId="2" fontId="16" fillId="3" borderId="0" xfId="0" applyNumberFormat="1" applyFont="1" applyFill="1" applyAlignment="1">
      <alignment horizontal="left"/>
    </xf>
    <xf numFmtId="164" fontId="16" fillId="5" borderId="0" xfId="0" applyNumberFormat="1" applyFont="1" applyFill="1"/>
    <xf numFmtId="164" fontId="16" fillId="6" borderId="0" xfId="0" applyNumberFormat="1" applyFont="1" applyFill="1"/>
    <xf numFmtId="0" fontId="11" fillId="3" borderId="0" xfId="0" applyFont="1" applyFill="1"/>
    <xf numFmtId="0" fontId="12" fillId="3" borderId="0" xfId="0" applyFont="1" applyFill="1" applyAlignment="1">
      <alignment horizontal="center"/>
    </xf>
    <xf numFmtId="164" fontId="9" fillId="3" borderId="0" xfId="0" applyNumberFormat="1" applyFont="1" applyFill="1"/>
    <xf numFmtId="164" fontId="12" fillId="3" borderId="0" xfId="0" applyNumberFormat="1" applyFont="1" applyFill="1"/>
    <xf numFmtId="0" fontId="9" fillId="4" borderId="1" xfId="0" applyFont="1" applyFill="1" applyBorder="1"/>
    <xf numFmtId="164" fontId="12" fillId="4" borderId="1" xfId="0" applyNumberFormat="1" applyFont="1" applyFill="1" applyBorder="1"/>
    <xf numFmtId="164" fontId="9" fillId="4" borderId="1" xfId="0" applyNumberFormat="1" applyFont="1" applyFill="1" applyBorder="1"/>
    <xf numFmtId="0" fontId="12" fillId="4" borderId="2" xfId="0" applyFont="1" applyFill="1" applyBorder="1" applyAlignment="1">
      <alignment horizontal="center"/>
    </xf>
    <xf numFmtId="164" fontId="12" fillId="4" borderId="2" xfId="0" applyNumberFormat="1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center"/>
    </xf>
    <xf numFmtId="167" fontId="9" fillId="3" borderId="1" xfId="1" applyNumberFormat="1" applyFont="1" applyFill="1" applyBorder="1"/>
    <xf numFmtId="164" fontId="12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/>
    <xf numFmtId="167" fontId="9" fillId="3" borderId="1" xfId="0" applyNumberFormat="1" applyFont="1" applyFill="1" applyBorder="1"/>
    <xf numFmtId="164" fontId="12" fillId="3" borderId="0" xfId="0" applyNumberFormat="1" applyFont="1" applyFill="1" applyAlignment="1">
      <alignment horizontal="center"/>
    </xf>
    <xf numFmtId="167" fontId="9" fillId="3" borderId="0" xfId="1" applyNumberFormat="1" applyFont="1" applyFill="1" applyBorder="1"/>
    <xf numFmtId="2" fontId="9" fillId="3" borderId="2" xfId="0" applyNumberFormat="1" applyFont="1" applyFill="1" applyBorder="1"/>
    <xf numFmtId="167" fontId="9" fillId="3" borderId="2" xfId="1" applyNumberFormat="1" applyFont="1" applyFill="1" applyBorder="1" applyAlignment="1">
      <alignment horizontal="center"/>
    </xf>
    <xf numFmtId="167" fontId="9" fillId="3" borderId="2" xfId="1" applyNumberFormat="1" applyFont="1" applyFill="1" applyBorder="1"/>
    <xf numFmtId="164" fontId="12" fillId="3" borderId="2" xfId="0" applyNumberFormat="1" applyFont="1" applyFill="1" applyBorder="1"/>
    <xf numFmtId="167" fontId="9" fillId="3" borderId="2" xfId="0" applyNumberFormat="1" applyFont="1" applyFill="1" applyBorder="1"/>
    <xf numFmtId="2" fontId="9" fillId="3" borderId="3" xfId="0" applyNumberFormat="1" applyFont="1" applyFill="1" applyBorder="1"/>
    <xf numFmtId="167" fontId="9" fillId="3" borderId="3" xfId="1" applyNumberFormat="1" applyFont="1" applyFill="1" applyBorder="1" applyAlignment="1">
      <alignment horizontal="center"/>
    </xf>
    <xf numFmtId="167" fontId="9" fillId="3" borderId="3" xfId="1" applyNumberFormat="1" applyFont="1" applyFill="1" applyBorder="1"/>
    <xf numFmtId="164" fontId="12" fillId="3" borderId="3" xfId="0" applyNumberFormat="1" applyFont="1" applyFill="1" applyBorder="1"/>
    <xf numFmtId="164" fontId="9" fillId="3" borderId="3" xfId="0" applyNumberFormat="1" applyFont="1" applyFill="1" applyBorder="1"/>
    <xf numFmtId="2" fontId="9" fillId="3" borderId="0" xfId="0" applyNumberFormat="1" applyFont="1" applyFill="1"/>
    <xf numFmtId="167" fontId="9" fillId="3" borderId="0" xfId="1" applyNumberFormat="1" applyFont="1" applyFill="1" applyBorder="1" applyAlignment="1">
      <alignment horizontal="center"/>
    </xf>
    <xf numFmtId="0" fontId="15" fillId="0" borderId="0" xfId="2" applyFont="1" applyFill="1" applyBorder="1" applyAlignment="1" applyProtection="1">
      <alignment vertical="center" readingOrder="1"/>
    </xf>
    <xf numFmtId="0" fontId="18" fillId="3" borderId="0" xfId="2" applyFont="1" applyFill="1" applyBorder="1" applyAlignment="1" applyProtection="1"/>
    <xf numFmtId="0" fontId="18" fillId="0" borderId="0" xfId="2" applyFont="1" applyFill="1" applyBorder="1" applyAlignment="1" applyProtection="1"/>
    <xf numFmtId="0" fontId="9" fillId="3" borderId="0" xfId="0" applyFont="1" applyFill="1" applyAlignment="1">
      <alignment wrapText="1"/>
    </xf>
    <xf numFmtId="0" fontId="20" fillId="4" borderId="3" xfId="3" applyFont="1" applyFill="1" applyBorder="1" applyAlignment="1" applyProtection="1">
      <alignment horizontal="center" wrapText="1"/>
    </xf>
    <xf numFmtId="0" fontId="21" fillId="4" borderId="3" xfId="3" applyFont="1" applyFill="1" applyBorder="1" applyAlignment="1" applyProtection="1">
      <alignment horizontal="center" wrapText="1"/>
    </xf>
    <xf numFmtId="0" fontId="22" fillId="3" borderId="0" xfId="0" applyFont="1" applyFill="1" applyAlignment="1">
      <alignment wrapText="1"/>
    </xf>
    <xf numFmtId="0" fontId="20" fillId="3" borderId="2" xfId="3" applyFont="1" applyFill="1" applyBorder="1" applyAlignment="1" applyProtection="1">
      <alignment horizontal="center" vertical="center"/>
    </xf>
    <xf numFmtId="0" fontId="20" fillId="3" borderId="2" xfId="3" applyFont="1" applyFill="1" applyBorder="1" applyAlignment="1" applyProtection="1">
      <alignment horizontal="center" vertical="center" wrapText="1"/>
    </xf>
    <xf numFmtId="168" fontId="23" fillId="3" borderId="0" xfId="3" applyNumberFormat="1" applyFont="1" applyFill="1" applyAlignment="1" applyProtection="1">
      <alignment horizontal="center"/>
    </xf>
    <xf numFmtId="168" fontId="24" fillId="3" borderId="2" xfId="3" applyNumberFormat="1" applyFont="1" applyFill="1" applyBorder="1" applyAlignment="1" applyProtection="1">
      <alignment horizontal="center"/>
    </xf>
    <xf numFmtId="168" fontId="25" fillId="3" borderId="2" xfId="3" applyNumberFormat="1" applyFont="1" applyFill="1" applyBorder="1" applyAlignment="1" applyProtection="1">
      <alignment horizontal="center"/>
    </xf>
    <xf numFmtId="168" fontId="25" fillId="0" borderId="2" xfId="3" applyNumberFormat="1" applyFont="1" applyBorder="1" applyAlignment="1" applyProtection="1">
      <alignment horizontal="center"/>
    </xf>
    <xf numFmtId="168" fontId="25" fillId="7" borderId="2" xfId="3" applyNumberFormat="1" applyFont="1" applyFill="1" applyBorder="1" applyAlignment="1" applyProtection="1">
      <alignment horizontal="center"/>
    </xf>
    <xf numFmtId="168" fontId="24" fillId="3" borderId="3" xfId="3" applyNumberFormat="1" applyFont="1" applyFill="1" applyBorder="1" applyAlignment="1" applyProtection="1">
      <alignment horizontal="center"/>
    </xf>
    <xf numFmtId="168" fontId="25" fillId="3" borderId="3" xfId="3" applyNumberFormat="1" applyFont="1" applyFill="1" applyBorder="1" applyAlignment="1" applyProtection="1">
      <alignment horizontal="center"/>
    </xf>
    <xf numFmtId="0" fontId="22" fillId="3" borderId="0" xfId="0" applyFont="1" applyFill="1"/>
    <xf numFmtId="164" fontId="14" fillId="3" borderId="2" xfId="0" applyNumberFormat="1" applyFont="1" applyFill="1" applyBorder="1"/>
    <xf numFmtId="164" fontId="12" fillId="3" borderId="2" xfId="0" applyNumberFormat="1" applyFont="1" applyFill="1" applyBorder="1" applyAlignment="1">
      <alignment horizontal="center"/>
    </xf>
    <xf numFmtId="0" fontId="9" fillId="3" borderId="4" xfId="0" applyFont="1" applyFill="1" applyBorder="1"/>
    <xf numFmtId="164" fontId="12" fillId="3" borderId="3" xfId="0" applyNumberFormat="1" applyFont="1" applyFill="1" applyBorder="1" applyAlignment="1">
      <alignment horizontal="center"/>
    </xf>
    <xf numFmtId="168" fontId="24" fillId="8" borderId="2" xfId="3" applyNumberFormat="1" applyFont="1" applyFill="1" applyBorder="1" applyAlignment="1" applyProtection="1">
      <alignment horizontal="center"/>
    </xf>
    <xf numFmtId="168" fontId="25" fillId="8" borderId="2" xfId="3" applyNumberFormat="1" applyFont="1" applyFill="1" applyBorder="1" applyAlignment="1" applyProtection="1">
      <alignment horizontal="center"/>
    </xf>
    <xf numFmtId="0" fontId="26" fillId="3" borderId="0" xfId="0" applyFont="1" applyFill="1"/>
    <xf numFmtId="167" fontId="27" fillId="3" borderId="3" xfId="1" applyNumberFormat="1" applyFont="1" applyFill="1" applyBorder="1"/>
    <xf numFmtId="0" fontId="9" fillId="7" borderId="3" xfId="0" applyFont="1" applyFill="1" applyBorder="1"/>
    <xf numFmtId="0" fontId="9" fillId="5" borderId="3" xfId="0" applyFont="1" applyFill="1" applyBorder="1"/>
    <xf numFmtId="0" fontId="9" fillId="9" borderId="3" xfId="0" applyFont="1" applyFill="1" applyBorder="1"/>
    <xf numFmtId="167" fontId="9" fillId="8" borderId="2" xfId="1" applyNumberFormat="1" applyFont="1" applyFill="1" applyBorder="1"/>
    <xf numFmtId="167" fontId="9" fillId="8" borderId="3" xfId="1" applyNumberFormat="1" applyFont="1" applyFill="1" applyBorder="1" applyAlignment="1">
      <alignment horizontal="center"/>
    </xf>
    <xf numFmtId="164" fontId="13" fillId="3" borderId="2" xfId="0" applyNumberFormat="1" applyFont="1" applyFill="1" applyBorder="1"/>
    <xf numFmtId="10" fontId="9" fillId="5" borderId="0" xfId="1" applyNumberFormat="1" applyFont="1" applyFill="1"/>
    <xf numFmtId="0" fontId="16" fillId="3" borderId="0" xfId="0" applyFont="1" applyFill="1" applyAlignment="1">
      <alignment horizontal="left"/>
    </xf>
    <xf numFmtId="0" fontId="28" fillId="2" borderId="0" xfId="0" applyFont="1" applyFill="1"/>
    <xf numFmtId="0" fontId="29" fillId="2" borderId="0" xfId="2" applyFont="1" applyFill="1"/>
    <xf numFmtId="0" fontId="28" fillId="2" borderId="0" xfId="0" applyFont="1" applyFill="1" applyAlignment="1">
      <alignment wrapText="1"/>
    </xf>
    <xf numFmtId="0" fontId="31" fillId="2" borderId="0" xfId="0" applyFont="1" applyFill="1"/>
    <xf numFmtId="0" fontId="32" fillId="2" borderId="0" xfId="0" applyFont="1" applyFill="1" applyAlignment="1">
      <alignment horizontal="justify" vertical="center"/>
    </xf>
    <xf numFmtId="0" fontId="28" fillId="2" borderId="0" xfId="0" applyFont="1" applyFill="1" applyAlignment="1">
      <alignment vertical="center"/>
    </xf>
  </cellXfs>
  <cellStyles count="4">
    <cellStyle name="Hyperlink" xfId="2" builtinId="8"/>
    <cellStyle name="Normal" xfId="0" builtinId="0"/>
    <cellStyle name="Normal_Guideline Rent Dev02" xfId="3" xr:uid="{3AF06858-C2AC-4C64-B144-F8DC3E6516D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v.uk/government/publications/direction-on-the-rent-standard-from-1-april-2020/policy-statement-on-rents-for-social-housing" TargetMode="External"/><Relationship Id="rId1" Type="http://schemas.openxmlformats.org/officeDocument/2006/relationships/hyperlink" Target="https://www.gov.uk/government/publications/direction-on-the-rent-standard-from-1-april-2020/policy-statement-on-rents-for-social-hous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landregistry.data.gov.uk/app/ukhpi/browse?from=1991-01-01&amp;location=http%3A%2F%2Flandregistry.data.gov.uk%2Fid%2Fregion%2Funited-kingdom&amp;to=2018-03-01" TargetMode="External"/><Relationship Id="rId2" Type="http://schemas.openxmlformats.org/officeDocument/2006/relationships/hyperlink" Target="https://www.ons.gov.uk/economy/inflationandpriceindices" TargetMode="External"/><Relationship Id="rId1" Type="http://schemas.openxmlformats.org/officeDocument/2006/relationships/hyperlink" Target="http://www.swanlowpark.co.uk/consumer-price-inde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landregistry.data.gov.uk/app/ukhpi/browse?from=1991-01-01&amp;location=http%3A%2F%2Flandregistry.data.gov.uk%2Fid%2Fregion%2Funited-kingdom&amp;to=2018-03-01" TargetMode="External"/><Relationship Id="rId2" Type="http://schemas.openxmlformats.org/officeDocument/2006/relationships/hyperlink" Target="https://www.ons.gov.uk/economy/inflationandpriceindices" TargetMode="External"/><Relationship Id="rId1" Type="http://schemas.openxmlformats.org/officeDocument/2006/relationships/hyperlink" Target="http://www.swanlowpark.co.uk/consumer-price-inde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landregistry.data.gov.uk/app/ukhpi/browse?from=1991-01-01&amp;location=http%3A%2F%2Flandregistry.data.gov.uk%2Fid%2Fregion%2Funited-kingdom&amp;to=2018-03-01" TargetMode="External"/><Relationship Id="rId2" Type="http://schemas.openxmlformats.org/officeDocument/2006/relationships/hyperlink" Target="https://www.ons.gov.uk/economy/inflationandpriceindices" TargetMode="External"/><Relationship Id="rId1" Type="http://schemas.openxmlformats.org/officeDocument/2006/relationships/hyperlink" Target="http://www.swanlowpark.co.uk/consumer-price-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532D8-2B76-4725-A199-C13B1426F25C}">
  <dimension ref="A1:B29"/>
  <sheetViews>
    <sheetView tabSelected="1" zoomScale="110" zoomScaleNormal="110" workbookViewId="0"/>
  </sheetViews>
  <sheetFormatPr defaultColWidth="9.1796875" defaultRowHeight="12.5"/>
  <cols>
    <col min="1" max="1" width="9.1796875" style="5"/>
    <col min="2" max="2" width="176" style="5" customWidth="1"/>
    <col min="3" max="16384" width="9.1796875" style="5"/>
  </cols>
  <sheetData>
    <row r="1" spans="1:2" ht="15.5">
      <c r="A1" s="3"/>
      <c r="B1" s="4" t="s">
        <v>5</v>
      </c>
    </row>
    <row r="2" spans="1:2" ht="15.5">
      <c r="A2" s="99"/>
      <c r="B2" s="102" t="s">
        <v>6</v>
      </c>
    </row>
    <row r="3" spans="1:2" ht="15.5">
      <c r="A3" s="99"/>
      <c r="B3" s="99"/>
    </row>
    <row r="4" spans="1:2" ht="15.5">
      <c r="A4" s="99"/>
      <c r="B4" s="102" t="s">
        <v>7</v>
      </c>
    </row>
    <row r="5" spans="1:2" ht="15.5">
      <c r="A5" s="99"/>
      <c r="B5" s="99"/>
    </row>
    <row r="6" spans="1:2" ht="46.5">
      <c r="A6" s="99"/>
      <c r="B6" s="103" t="s">
        <v>8</v>
      </c>
    </row>
    <row r="7" spans="1:2" ht="15.5">
      <c r="A7" s="99"/>
      <c r="B7" s="103"/>
    </row>
    <row r="8" spans="1:2" ht="31">
      <c r="A8" s="99"/>
      <c r="B8" s="103" t="s">
        <v>9</v>
      </c>
    </row>
    <row r="9" spans="1:2" ht="15.5">
      <c r="A9" s="99"/>
      <c r="B9" s="103"/>
    </row>
    <row r="10" spans="1:2" ht="15.5">
      <c r="A10" s="99"/>
      <c r="B10" s="103" t="s">
        <v>10</v>
      </c>
    </row>
    <row r="11" spans="1:2" ht="15.5">
      <c r="A11" s="99"/>
      <c r="B11" s="103"/>
    </row>
    <row r="12" spans="1:2" ht="15.5">
      <c r="A12" s="99"/>
      <c r="B12" s="104"/>
    </row>
    <row r="13" spans="1:2" ht="15.5">
      <c r="A13" s="99"/>
      <c r="B13" s="99" t="s">
        <v>11</v>
      </c>
    </row>
    <row r="14" spans="1:2" ht="15.5">
      <c r="A14" s="99"/>
      <c r="B14" s="99" t="s">
        <v>12</v>
      </c>
    </row>
    <row r="15" spans="1:2" ht="15.5">
      <c r="A15" s="99"/>
      <c r="B15" s="99" t="s">
        <v>13</v>
      </c>
    </row>
    <row r="16" spans="1:2" ht="15.5">
      <c r="A16" s="99"/>
      <c r="B16" s="99" t="s">
        <v>14</v>
      </c>
    </row>
    <row r="17" spans="1:2" ht="15.5">
      <c r="A17" s="99"/>
      <c r="B17" s="99" t="s">
        <v>15</v>
      </c>
    </row>
    <row r="18" spans="1:2" ht="15.5">
      <c r="A18" s="99"/>
      <c r="B18" s="99" t="s">
        <v>23</v>
      </c>
    </row>
    <row r="19" spans="1:2" ht="15.5">
      <c r="A19" s="99"/>
      <c r="B19" s="99"/>
    </row>
    <row r="20" spans="1:2" ht="15.5">
      <c r="A20" s="99"/>
      <c r="B20" s="99"/>
    </row>
    <row r="21" spans="1:2" ht="15.5">
      <c r="A21" s="99"/>
      <c r="B21" s="99" t="s">
        <v>16</v>
      </c>
    </row>
    <row r="22" spans="1:2" ht="15.5">
      <c r="A22" s="99"/>
      <c r="B22" s="99" t="s">
        <v>17</v>
      </c>
    </row>
    <row r="23" spans="1:2" ht="15.5">
      <c r="A23" s="99"/>
      <c r="B23" s="99" t="s">
        <v>18</v>
      </c>
    </row>
    <row r="24" spans="1:2" ht="15.5">
      <c r="A24" s="99"/>
      <c r="B24" s="99" t="s">
        <v>19</v>
      </c>
    </row>
    <row r="25" spans="1:2" ht="15.5">
      <c r="A25" s="99"/>
      <c r="B25" s="99" t="s">
        <v>20</v>
      </c>
    </row>
    <row r="26" spans="1:2" ht="15.5">
      <c r="A26" s="99"/>
      <c r="B26" s="99" t="s">
        <v>21</v>
      </c>
    </row>
    <row r="27" spans="1:2" ht="15.5">
      <c r="A27" s="99"/>
      <c r="B27" s="99" t="s">
        <v>22</v>
      </c>
    </row>
    <row r="28" spans="1:2" ht="15.5">
      <c r="A28" s="99"/>
      <c r="B28" s="99"/>
    </row>
    <row r="29" spans="1:2" ht="15.5">
      <c r="B29" s="9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2F63-42F1-4CE6-9958-96AF5907ED93}">
  <dimension ref="C2:X21"/>
  <sheetViews>
    <sheetView workbookViewId="0"/>
  </sheetViews>
  <sheetFormatPr defaultColWidth="8.81640625" defaultRowHeight="14"/>
  <cols>
    <col min="1" max="16384" width="8.81640625" style="2"/>
  </cols>
  <sheetData>
    <row r="2" spans="3:19" ht="22.5">
      <c r="C2" s="1" t="s">
        <v>0</v>
      </c>
    </row>
    <row r="4" spans="3:19" ht="15.5">
      <c r="C4" s="99" t="s">
        <v>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3:19" ht="15.5"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3:19" ht="16">
      <c r="C6" s="100" t="s">
        <v>2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3:19" ht="15.5"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</row>
    <row r="8" spans="3:19" ht="15.5">
      <c r="C8" s="99" t="s">
        <v>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</row>
    <row r="9" spans="3:19" ht="15.5"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</row>
    <row r="10" spans="3:19" ht="16">
      <c r="C10" s="100" t="s">
        <v>4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</row>
    <row r="11" spans="3:19" ht="16">
      <c r="C11" s="100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</row>
    <row r="12" spans="3:19" ht="15.5"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</row>
    <row r="13" spans="3:19" ht="15.5">
      <c r="C13" s="99" t="s">
        <v>133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</row>
    <row r="14" spans="3:19" ht="15.5"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3:19" ht="15.5">
      <c r="C15" s="99" t="s">
        <v>134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</row>
    <row r="16" spans="3:19" ht="15.5"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</row>
    <row r="17" spans="3:24" ht="36.5" customHeight="1">
      <c r="C17" s="101" t="s">
        <v>135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</row>
    <row r="18" spans="3:24" ht="15.5"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3:24" ht="15.5">
      <c r="C19" s="99" t="s">
        <v>136</v>
      </c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</row>
    <row r="20" spans="3:24" ht="15.5">
      <c r="C20" s="99" t="s">
        <v>137</v>
      </c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</row>
    <row r="21" spans="3:24" ht="15.5"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</row>
  </sheetData>
  <mergeCells count="1">
    <mergeCell ref="C17:X17"/>
  </mergeCells>
  <hyperlinks>
    <hyperlink ref="C6" r:id="rId1" xr:uid="{F3F0A81D-ED24-4DFE-A6B3-95A59DBE192C}"/>
    <hyperlink ref="C10" r:id="rId2" xr:uid="{CF6549B8-7052-499F-A261-B37304DB8FB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41C5-3E7F-4998-81D2-8608CDA0B932}">
  <dimension ref="A2:S107"/>
  <sheetViews>
    <sheetView workbookViewId="0">
      <selection activeCell="E40" sqref="E40"/>
    </sheetView>
  </sheetViews>
  <sheetFormatPr defaultColWidth="8.81640625" defaultRowHeight="14.5"/>
  <cols>
    <col min="1" max="1" width="12.81640625" style="7" customWidth="1"/>
    <col min="2" max="2" width="4.54296875" style="7" customWidth="1"/>
    <col min="3" max="3" width="16" style="7" customWidth="1"/>
    <col min="4" max="4" width="8.81640625" style="7"/>
    <col min="5" max="5" width="39" style="7" customWidth="1"/>
    <col min="6" max="6" width="30.54296875" style="7" customWidth="1"/>
    <col min="7" max="7" width="14.7265625" style="7" customWidth="1"/>
    <col min="8" max="8" width="13" style="7" bestFit="1" customWidth="1"/>
    <col min="9" max="9" width="15.453125" style="7" customWidth="1"/>
    <col min="10" max="10" width="12.1796875" style="7" bestFit="1" customWidth="1"/>
    <col min="11" max="11" width="8.81640625" style="7"/>
    <col min="12" max="12" width="0" style="7" hidden="1" customWidth="1"/>
    <col min="13" max="13" width="12" style="7" bestFit="1" customWidth="1"/>
    <col min="14" max="16384" width="8.81640625" style="7"/>
  </cols>
  <sheetData>
    <row r="2" spans="5:11" ht="18.5">
      <c r="E2" s="6" t="s">
        <v>24</v>
      </c>
    </row>
    <row r="3" spans="5:11" ht="18.5">
      <c r="E3" s="8" t="s">
        <v>25</v>
      </c>
    </row>
    <row r="5" spans="5:11" ht="18.5">
      <c r="E5" s="9" t="s">
        <v>26</v>
      </c>
      <c r="F5" s="10"/>
      <c r="G5" s="10"/>
      <c r="J5" s="11" t="s">
        <v>27</v>
      </c>
      <c r="K5" s="11"/>
    </row>
    <row r="6" spans="5:11">
      <c r="E6" s="12" t="s">
        <v>28</v>
      </c>
      <c r="F6" s="13"/>
      <c r="G6" s="14">
        <v>54.62</v>
      </c>
      <c r="J6" s="15">
        <v>0</v>
      </c>
      <c r="K6" s="16">
        <v>0.8</v>
      </c>
    </row>
    <row r="7" spans="5:11">
      <c r="E7" s="17" t="s">
        <v>131</v>
      </c>
      <c r="F7" s="18" t="s">
        <v>29</v>
      </c>
      <c r="G7" s="96">
        <f ca="1">SUMIF(F60:G105,F7,G60:G105)</f>
        <v>303.10000000000002</v>
      </c>
      <c r="H7" s="7" t="s">
        <v>128</v>
      </c>
      <c r="J7" s="19">
        <v>1</v>
      </c>
      <c r="K7" s="20">
        <f>+K6+0.1</f>
        <v>0.9</v>
      </c>
    </row>
    <row r="8" spans="5:11">
      <c r="E8" s="12" t="s">
        <v>30</v>
      </c>
      <c r="F8" s="13" t="s">
        <v>31</v>
      </c>
      <c r="G8" s="14">
        <v>316.39999999999998</v>
      </c>
      <c r="J8" s="19">
        <f>+J7+1</f>
        <v>2</v>
      </c>
      <c r="K8" s="20">
        <f t="shared" ref="K8:K12" si="0">+K7+0.1</f>
        <v>1</v>
      </c>
    </row>
    <row r="9" spans="5:11">
      <c r="E9" s="17" t="s">
        <v>132</v>
      </c>
      <c r="F9" s="18">
        <v>3</v>
      </c>
      <c r="G9" s="17">
        <f>VLOOKUP(F9,J6:K12,2)</f>
        <v>1.1000000000000001</v>
      </c>
      <c r="H9" s="7" t="s">
        <v>128</v>
      </c>
      <c r="J9" s="19">
        <f t="shared" ref="J9:J12" si="1">+J8+1</f>
        <v>3</v>
      </c>
      <c r="K9" s="20">
        <f t="shared" si="0"/>
        <v>1.1000000000000001</v>
      </c>
    </row>
    <row r="10" spans="5:11">
      <c r="E10" s="17" t="s">
        <v>32</v>
      </c>
      <c r="F10" s="13" t="str">
        <f>+F7</f>
        <v>Leicestershire</v>
      </c>
      <c r="G10" s="21">
        <v>55000</v>
      </c>
      <c r="J10" s="19">
        <f t="shared" si="1"/>
        <v>4</v>
      </c>
      <c r="K10" s="20">
        <f t="shared" si="0"/>
        <v>1.2000000000000002</v>
      </c>
    </row>
    <row r="11" spans="5:11">
      <c r="E11" s="22" t="s">
        <v>33</v>
      </c>
      <c r="F11" s="23" t="s">
        <v>31</v>
      </c>
      <c r="G11" s="24">
        <v>49750</v>
      </c>
      <c r="J11" s="19">
        <f t="shared" si="1"/>
        <v>5</v>
      </c>
      <c r="K11" s="20">
        <f t="shared" si="0"/>
        <v>1.3000000000000003</v>
      </c>
    </row>
    <row r="12" spans="5:11">
      <c r="J12" s="25">
        <f t="shared" si="1"/>
        <v>6</v>
      </c>
      <c r="K12" s="26">
        <f t="shared" si="0"/>
        <v>1.4000000000000004</v>
      </c>
    </row>
    <row r="13" spans="5:11">
      <c r="E13" s="27"/>
      <c r="J13" s="28"/>
      <c r="K13" s="29"/>
    </row>
    <row r="14" spans="5:11">
      <c r="E14" s="27"/>
      <c r="J14" s="28"/>
      <c r="K14" s="29"/>
    </row>
    <row r="15" spans="5:11" ht="18.5">
      <c r="H15" s="98" t="s">
        <v>34</v>
      </c>
      <c r="I15" s="98"/>
      <c r="J15" s="98"/>
      <c r="K15" s="30"/>
    </row>
    <row r="16" spans="5:11">
      <c r="H16" s="31">
        <v>0.05</v>
      </c>
    </row>
    <row r="17" spans="1:19" ht="18.5">
      <c r="E17" s="30" t="s">
        <v>35</v>
      </c>
      <c r="F17" s="32">
        <f>+D52</f>
        <v>2025.2599999999998</v>
      </c>
      <c r="G17" s="33">
        <f ca="1">+G52</f>
        <v>120.04</v>
      </c>
      <c r="H17" s="34">
        <f ca="1">+G17*(1+H16)</f>
        <v>126.04200000000002</v>
      </c>
    </row>
    <row r="20" spans="1:19" ht="18.5">
      <c r="E20" s="35" t="s">
        <v>36</v>
      </c>
      <c r="G20" s="36" t="s">
        <v>37</v>
      </c>
      <c r="H20" s="36" t="s">
        <v>38</v>
      </c>
    </row>
    <row r="21" spans="1:19">
      <c r="E21" s="7" t="s">
        <v>39</v>
      </c>
      <c r="G21" s="37">
        <f ca="1">ROUND((+G6*0.7)*G7/G8*G9,2)</f>
        <v>40.29</v>
      </c>
      <c r="H21" s="37">
        <f t="shared" ref="H21:H52" ca="1" si="2">+G21/7*365/12</f>
        <v>175.06964285714284</v>
      </c>
    </row>
    <row r="22" spans="1:19">
      <c r="E22" s="7" t="s">
        <v>40</v>
      </c>
      <c r="G22" s="37">
        <f>ROUND((+G6*0.3)*G10/G11,2)</f>
        <v>18.12</v>
      </c>
      <c r="H22" s="37">
        <f t="shared" si="2"/>
        <v>78.73571428571428</v>
      </c>
    </row>
    <row r="23" spans="1:19">
      <c r="E23" s="7" t="s">
        <v>41</v>
      </c>
      <c r="G23" s="38">
        <f ca="1">SUM(G21:G22)</f>
        <v>58.41</v>
      </c>
      <c r="H23" s="37">
        <f t="shared" ca="1" si="2"/>
        <v>253.80535714285713</v>
      </c>
    </row>
    <row r="24" spans="1:19">
      <c r="G24" s="38"/>
      <c r="H24" s="37"/>
    </row>
    <row r="25" spans="1:19">
      <c r="C25" s="39"/>
      <c r="D25" s="39"/>
      <c r="E25" s="39"/>
      <c r="F25" s="39"/>
      <c r="G25" s="40"/>
      <c r="H25" s="41"/>
      <c r="I25" s="39"/>
      <c r="J25" s="39"/>
      <c r="K25" s="39"/>
      <c r="L25" s="39"/>
      <c r="M25" s="39"/>
      <c r="N25" s="11" t="s">
        <v>42</v>
      </c>
      <c r="O25" s="39"/>
      <c r="P25" s="39"/>
    </row>
    <row r="26" spans="1:19" s="36" customFormat="1" ht="29">
      <c r="C26" s="42" t="s">
        <v>43</v>
      </c>
      <c r="D26" s="42" t="s">
        <v>44</v>
      </c>
      <c r="E26" s="42" t="s">
        <v>45</v>
      </c>
      <c r="F26" s="42" t="s">
        <v>46</v>
      </c>
      <c r="G26" s="43" t="s">
        <v>37</v>
      </c>
      <c r="H26" s="43" t="s">
        <v>38</v>
      </c>
      <c r="I26" s="44" t="s">
        <v>47</v>
      </c>
      <c r="J26" s="44" t="s">
        <v>48</v>
      </c>
      <c r="K26" s="44" t="s">
        <v>49</v>
      </c>
      <c r="L26" s="42"/>
      <c r="M26" s="44" t="s">
        <v>50</v>
      </c>
      <c r="N26" s="42" t="s">
        <v>51</v>
      </c>
      <c r="O26" s="42" t="s">
        <v>52</v>
      </c>
      <c r="P26" s="42" t="s">
        <v>53</v>
      </c>
    </row>
    <row r="27" spans="1:19" s="36" customFormat="1">
      <c r="C27" s="42"/>
      <c r="D27" s="42"/>
      <c r="E27" s="42"/>
      <c r="F27" s="42"/>
      <c r="G27" s="43"/>
      <c r="H27" s="43"/>
      <c r="I27" s="42"/>
      <c r="J27" s="42"/>
      <c r="K27" s="42"/>
      <c r="L27" s="42"/>
      <c r="M27" s="42"/>
      <c r="N27" s="42"/>
      <c r="O27" s="42"/>
      <c r="P27" s="45"/>
    </row>
    <row r="28" spans="1:19" s="36" customFormat="1">
      <c r="C28" s="15" t="s">
        <v>54</v>
      </c>
      <c r="D28" s="46">
        <v>2001.02</v>
      </c>
      <c r="E28" s="47">
        <v>3.3000000000000002E-2</v>
      </c>
      <c r="F28" s="48">
        <v>0.01</v>
      </c>
      <c r="G28" s="49">
        <f ca="1">ROUND(+G23*(1+E28+F28),2)</f>
        <v>60.92</v>
      </c>
      <c r="H28" s="50">
        <f t="shared" ref="H28:H41" ca="1" si="3">+G28/7*365/12</f>
        <v>264.71190476190475</v>
      </c>
      <c r="I28" s="48">
        <f ca="1">(+H28-H23)/H23</f>
        <v>4.297209381955143E-2</v>
      </c>
      <c r="J28" s="50">
        <f t="shared" ref="J28:K43" ca="1" si="4">+G28*1.05</f>
        <v>63.966000000000001</v>
      </c>
      <c r="K28" s="50">
        <f t="shared" ca="1" si="4"/>
        <v>277.94749999999999</v>
      </c>
      <c r="L28" s="51"/>
      <c r="M28" s="10">
        <f ca="1">1*(1+I28)</f>
        <v>1.0429720938195515</v>
      </c>
      <c r="N28" s="50">
        <f ca="1">ROUND(+$G$21*(1+$I28),2)</f>
        <v>42.02</v>
      </c>
      <c r="O28" s="50">
        <f ca="1">ROUND(+$G$22*(1+$I28),2)</f>
        <v>18.899999999999999</v>
      </c>
      <c r="P28" s="49">
        <f ca="1">+N28+O28</f>
        <v>60.92</v>
      </c>
    </row>
    <row r="29" spans="1:19">
      <c r="A29" s="36"/>
      <c r="C29" s="19" t="s">
        <v>55</v>
      </c>
      <c r="D29" s="54">
        <v>2002.03</v>
      </c>
      <c r="E29" s="55">
        <v>1.7000000000000001E-2</v>
      </c>
      <c r="F29" s="56">
        <v>5.0000000000000001E-3</v>
      </c>
      <c r="G29" s="57">
        <f ca="1">ROUND(+G28*(1+E29+F29),2)</f>
        <v>62.26</v>
      </c>
      <c r="H29" s="14">
        <f t="shared" ca="1" si="3"/>
        <v>270.53452380952376</v>
      </c>
      <c r="I29" s="56">
        <f t="shared" ref="I29:I52" ca="1" si="5">(+H29-H28)/H28</f>
        <v>2.199606040709114E-2</v>
      </c>
      <c r="J29" s="14">
        <f t="shared" ca="1" si="4"/>
        <v>65.373000000000005</v>
      </c>
      <c r="K29" s="14">
        <f t="shared" ca="1" si="4"/>
        <v>284.06124999999997</v>
      </c>
      <c r="L29" s="58"/>
      <c r="M29" s="12">
        <f ca="1">M28*(1+I29)</f>
        <v>1.0659133709981168</v>
      </c>
      <c r="N29" s="14">
        <f ca="1">ROUND(+N28*(1+$I29),2)</f>
        <v>42.94</v>
      </c>
      <c r="O29" s="14">
        <f ca="1">ROUND(+O28*(1+$I29),2)</f>
        <v>19.32</v>
      </c>
      <c r="P29" s="84">
        <f t="shared" ref="P29:P52" ca="1" si="6">+N29+O29</f>
        <v>62.26</v>
      </c>
      <c r="Q29" s="36"/>
      <c r="R29" s="36"/>
      <c r="S29" s="36"/>
    </row>
    <row r="30" spans="1:19">
      <c r="A30" s="36"/>
      <c r="C30" s="19" t="s">
        <v>56</v>
      </c>
      <c r="D30" s="54">
        <f t="shared" ref="D30:D52" si="7">+D29+1.01</f>
        <v>2003.04</v>
      </c>
      <c r="E30" s="55">
        <v>1.7000000000000001E-2</v>
      </c>
      <c r="F30" s="56">
        <v>5.0000000000000001E-3</v>
      </c>
      <c r="G30" s="57">
        <f t="shared" ref="G30:G42" ca="1" si="8">ROUND(+G29*(1+E30+F30),2)</f>
        <v>63.63</v>
      </c>
      <c r="H30" s="14">
        <f t="shared" ca="1" si="3"/>
        <v>276.48750000000001</v>
      </c>
      <c r="I30" s="56">
        <f t="shared" ca="1" si="5"/>
        <v>2.2004497269515158E-2</v>
      </c>
      <c r="J30" s="14">
        <f t="shared" ca="1" si="4"/>
        <v>66.811500000000009</v>
      </c>
      <c r="K30" s="14">
        <f t="shared" ca="1" si="4"/>
        <v>290.31187500000004</v>
      </c>
      <c r="L30" s="58">
        <f t="shared" ref="L30:L41" ca="1" si="9">+E30+F30-I30</f>
        <v>-4.4972695151558606E-6</v>
      </c>
      <c r="M30" s="12">
        <f t="shared" ref="M30:M52" ca="1" si="10">M29*(1+I30)</f>
        <v>1.0893682588597846</v>
      </c>
      <c r="N30" s="14">
        <f t="shared" ref="N30:O45" ca="1" si="11">ROUND(+N29*(1+$I30),2)</f>
        <v>43.88</v>
      </c>
      <c r="O30" s="14">
        <f t="shared" ca="1" si="11"/>
        <v>19.75</v>
      </c>
      <c r="P30" s="84">
        <f t="shared" ca="1" si="6"/>
        <v>63.63</v>
      </c>
      <c r="Q30" s="36"/>
      <c r="R30" s="36"/>
      <c r="S30" s="36"/>
    </row>
    <row r="31" spans="1:19">
      <c r="A31" s="36"/>
      <c r="C31" s="19" t="s">
        <v>57</v>
      </c>
      <c r="D31" s="54">
        <f t="shared" si="7"/>
        <v>2004.05</v>
      </c>
      <c r="E31" s="55">
        <v>2.8000000000000001E-2</v>
      </c>
      <c r="F31" s="56">
        <v>5.0000000000000001E-3</v>
      </c>
      <c r="G31" s="57">
        <f t="shared" ca="1" si="8"/>
        <v>65.73</v>
      </c>
      <c r="H31" s="14">
        <f t="shared" ca="1" si="3"/>
        <v>285.61250000000001</v>
      </c>
      <c r="I31" s="56">
        <f t="shared" ca="1" si="5"/>
        <v>3.3003300330033E-2</v>
      </c>
      <c r="J31" s="14">
        <f t="shared" ca="1" si="4"/>
        <v>69.016500000000008</v>
      </c>
      <c r="K31" s="14">
        <f t="shared" ca="1" si="4"/>
        <v>299.893125</v>
      </c>
      <c r="L31" s="58">
        <f t="shared" ca="1" si="9"/>
        <v>-3.3003300329986773E-6</v>
      </c>
      <c r="M31" s="12">
        <f t="shared" ca="1" si="10"/>
        <v>1.1253210066769392</v>
      </c>
      <c r="N31" s="14">
        <f t="shared" ca="1" si="11"/>
        <v>45.33</v>
      </c>
      <c r="O31" s="14">
        <f t="shared" ca="1" si="11"/>
        <v>20.399999999999999</v>
      </c>
      <c r="P31" s="84">
        <f t="shared" ca="1" si="6"/>
        <v>65.72999999999999</v>
      </c>
      <c r="Q31" s="36"/>
      <c r="R31" s="36"/>
      <c r="S31" s="36"/>
    </row>
    <row r="32" spans="1:19">
      <c r="A32" s="36"/>
      <c r="C32" s="19" t="s">
        <v>58</v>
      </c>
      <c r="D32" s="54">
        <f t="shared" si="7"/>
        <v>2005.06</v>
      </c>
      <c r="E32" s="55">
        <v>3.1E-2</v>
      </c>
      <c r="F32" s="56">
        <v>5.0000000000000001E-3</v>
      </c>
      <c r="G32" s="57">
        <f t="shared" ca="1" si="8"/>
        <v>68.099999999999994</v>
      </c>
      <c r="H32" s="14">
        <f t="shared" ca="1" si="3"/>
        <v>295.91071428571428</v>
      </c>
      <c r="I32" s="56">
        <f t="shared" ca="1" si="5"/>
        <v>3.6056595162026403E-2</v>
      </c>
      <c r="J32" s="14">
        <f t="shared" ca="1" si="4"/>
        <v>71.504999999999995</v>
      </c>
      <c r="K32" s="14">
        <f t="shared" ca="1" si="4"/>
        <v>310.70625000000001</v>
      </c>
      <c r="L32" s="58">
        <f t="shared" ca="1" si="9"/>
        <v>-5.6595162026405743E-5</v>
      </c>
      <c r="M32" s="12">
        <f t="shared" ca="1" si="10"/>
        <v>1.1658962506420136</v>
      </c>
      <c r="N32" s="14">
        <f t="shared" ca="1" si="11"/>
        <v>46.96</v>
      </c>
      <c r="O32" s="14">
        <f t="shared" ca="1" si="11"/>
        <v>21.14</v>
      </c>
      <c r="P32" s="84">
        <f t="shared" ca="1" si="6"/>
        <v>68.099999999999994</v>
      </c>
      <c r="Q32" s="36"/>
      <c r="R32" s="36"/>
      <c r="S32" s="36"/>
    </row>
    <row r="33" spans="1:19">
      <c r="A33" s="36"/>
      <c r="C33" s="19" t="s">
        <v>59</v>
      </c>
      <c r="D33" s="54">
        <f t="shared" si="7"/>
        <v>2006.07</v>
      </c>
      <c r="E33" s="55">
        <v>2.7E-2</v>
      </c>
      <c r="F33" s="56">
        <v>5.0000000000000001E-3</v>
      </c>
      <c r="G33" s="57">
        <f t="shared" ca="1" si="8"/>
        <v>70.28</v>
      </c>
      <c r="H33" s="14">
        <f t="shared" ca="1" si="3"/>
        <v>305.38333333333338</v>
      </c>
      <c r="I33" s="56">
        <f t="shared" ca="1" si="5"/>
        <v>3.2011747430249829E-2</v>
      </c>
      <c r="J33" s="14">
        <f t="shared" ca="1" si="4"/>
        <v>73.794000000000011</v>
      </c>
      <c r="K33" s="14">
        <f t="shared" ca="1" si="4"/>
        <v>320.65250000000009</v>
      </c>
      <c r="L33" s="58">
        <f t="shared" ca="1" si="9"/>
        <v>-1.1747430249828272E-5</v>
      </c>
      <c r="M33" s="12">
        <f t="shared" ca="1" si="10"/>
        <v>1.2032186269474412</v>
      </c>
      <c r="N33" s="14">
        <f t="shared" ca="1" si="11"/>
        <v>48.46</v>
      </c>
      <c r="O33" s="14">
        <f t="shared" ca="1" si="11"/>
        <v>21.82</v>
      </c>
      <c r="P33" s="84">
        <f t="shared" ca="1" si="6"/>
        <v>70.28</v>
      </c>
      <c r="Q33" s="36"/>
      <c r="R33" s="36"/>
      <c r="S33" s="36"/>
    </row>
    <row r="34" spans="1:19">
      <c r="A34" s="36"/>
      <c r="C34" s="19" t="s">
        <v>60</v>
      </c>
      <c r="D34" s="54">
        <f t="shared" si="7"/>
        <v>2007.08</v>
      </c>
      <c r="E34" s="55">
        <v>3.5999999999999997E-2</v>
      </c>
      <c r="F34" s="56">
        <v>5.0000000000000001E-3</v>
      </c>
      <c r="G34" s="57">
        <f t="shared" ca="1" si="8"/>
        <v>73.16</v>
      </c>
      <c r="H34" s="14">
        <f t="shared" ca="1" si="3"/>
        <v>317.897619047619</v>
      </c>
      <c r="I34" s="56">
        <f t="shared" ca="1" si="5"/>
        <v>4.0978941377347436E-2</v>
      </c>
      <c r="J34" s="14">
        <f t="shared" ca="1" si="4"/>
        <v>76.817999999999998</v>
      </c>
      <c r="K34" s="14">
        <f t="shared" ca="1" si="4"/>
        <v>333.79249999999996</v>
      </c>
      <c r="L34" s="58">
        <f t="shared" ca="1" si="9"/>
        <v>2.1058622652558867E-5</v>
      </c>
      <c r="M34" s="12">
        <f t="shared" ca="1" si="10"/>
        <v>1.2525252525252528</v>
      </c>
      <c r="N34" s="14">
        <f t="shared" ca="1" si="11"/>
        <v>50.45</v>
      </c>
      <c r="O34" s="14">
        <f t="shared" ca="1" si="11"/>
        <v>22.71</v>
      </c>
      <c r="P34" s="84">
        <f t="shared" ca="1" si="6"/>
        <v>73.16</v>
      </c>
      <c r="Q34" s="36"/>
      <c r="R34" s="36"/>
      <c r="S34" s="36"/>
    </row>
    <row r="35" spans="1:19">
      <c r="A35" s="36"/>
      <c r="C35" s="19" t="s">
        <v>61</v>
      </c>
      <c r="D35" s="54">
        <f t="shared" si="7"/>
        <v>2008.09</v>
      </c>
      <c r="E35" s="55">
        <v>3.9E-2</v>
      </c>
      <c r="F35" s="56">
        <v>5.0000000000000001E-3</v>
      </c>
      <c r="G35" s="57">
        <f t="shared" ca="1" si="8"/>
        <v>76.38</v>
      </c>
      <c r="H35" s="14">
        <f t="shared" ca="1" si="3"/>
        <v>331.88928571428568</v>
      </c>
      <c r="I35" s="56">
        <f t="shared" ca="1" si="5"/>
        <v>4.401312192454896E-2</v>
      </c>
      <c r="J35" s="14">
        <f t="shared" ca="1" si="4"/>
        <v>80.198999999999998</v>
      </c>
      <c r="K35" s="14">
        <f t="shared" ca="1" si="4"/>
        <v>348.48374999999999</v>
      </c>
      <c r="L35" s="58">
        <f t="shared" ca="1" si="9"/>
        <v>-1.3121924548963049E-5</v>
      </c>
      <c r="M35" s="12">
        <f t="shared" ca="1" si="10"/>
        <v>1.3076527991782232</v>
      </c>
      <c r="N35" s="14">
        <f t="shared" ca="1" si="11"/>
        <v>52.67</v>
      </c>
      <c r="O35" s="14">
        <f t="shared" ca="1" si="11"/>
        <v>23.71</v>
      </c>
      <c r="P35" s="84">
        <f t="shared" ca="1" si="6"/>
        <v>76.38</v>
      </c>
      <c r="Q35" s="36"/>
      <c r="R35" s="36"/>
      <c r="S35" s="36"/>
    </row>
    <row r="36" spans="1:19">
      <c r="A36" s="36"/>
      <c r="C36" s="19" t="s">
        <v>62</v>
      </c>
      <c r="D36" s="54">
        <f t="shared" si="7"/>
        <v>2009.1</v>
      </c>
      <c r="E36" s="55">
        <v>0.05</v>
      </c>
      <c r="F36" s="56">
        <v>5.0000000000000001E-3</v>
      </c>
      <c r="G36" s="57">
        <f t="shared" ca="1" si="8"/>
        <v>80.58</v>
      </c>
      <c r="H36" s="14">
        <f t="shared" ca="1" si="3"/>
        <v>350.13928571428568</v>
      </c>
      <c r="I36" s="56">
        <f t="shared" ca="1" si="5"/>
        <v>5.498821681068343E-2</v>
      </c>
      <c r="J36" s="14">
        <f t="shared" ca="1" si="4"/>
        <v>84.609000000000009</v>
      </c>
      <c r="K36" s="14">
        <f t="shared" ca="1" si="4"/>
        <v>367.64624999999995</v>
      </c>
      <c r="L36" s="58">
        <f t="shared" ca="1" si="9"/>
        <v>1.1783189316570686E-5</v>
      </c>
      <c r="M36" s="12">
        <f t="shared" ca="1" si="10"/>
        <v>1.3795582948125324</v>
      </c>
      <c r="N36" s="14">
        <f t="shared" ca="1" si="11"/>
        <v>55.57</v>
      </c>
      <c r="O36" s="14">
        <f t="shared" ca="1" si="11"/>
        <v>25.01</v>
      </c>
      <c r="P36" s="84">
        <f t="shared" ca="1" si="6"/>
        <v>80.58</v>
      </c>
      <c r="Q36" s="36"/>
      <c r="R36" s="36"/>
      <c r="S36" s="36"/>
    </row>
    <row r="37" spans="1:19">
      <c r="A37" s="36"/>
      <c r="C37" s="19" t="s">
        <v>63</v>
      </c>
      <c r="D37" s="54">
        <f t="shared" si="7"/>
        <v>2010.11</v>
      </c>
      <c r="E37" s="55">
        <v>-1.4E-2</v>
      </c>
      <c r="F37" s="56">
        <v>5.0000000000000001E-3</v>
      </c>
      <c r="G37" s="57">
        <f t="shared" ca="1" si="8"/>
        <v>79.849999999999994</v>
      </c>
      <c r="H37" s="14">
        <f t="shared" ca="1" si="3"/>
        <v>346.96726190476187</v>
      </c>
      <c r="I37" s="56">
        <f t="shared" ca="1" si="5"/>
        <v>-9.0593199305038421E-3</v>
      </c>
      <c r="J37" s="14">
        <f t="shared" ca="1" si="4"/>
        <v>83.842500000000001</v>
      </c>
      <c r="K37" s="14">
        <f t="shared" ca="1" si="4"/>
        <v>364.31562499999995</v>
      </c>
      <c r="L37" s="58">
        <f t="shared" ca="1" si="9"/>
        <v>5.9319930503841031E-5</v>
      </c>
      <c r="M37" s="12">
        <f t="shared" ca="1" si="10"/>
        <v>1.3670604348570454</v>
      </c>
      <c r="N37" s="14">
        <f t="shared" ca="1" si="11"/>
        <v>55.07</v>
      </c>
      <c r="O37" s="14">
        <f t="shared" ca="1" si="11"/>
        <v>24.78</v>
      </c>
      <c r="P37" s="84">
        <f t="shared" ca="1" si="6"/>
        <v>79.849999999999994</v>
      </c>
      <c r="Q37" s="36"/>
      <c r="R37" s="36"/>
      <c r="S37" s="36"/>
    </row>
    <row r="38" spans="1:19">
      <c r="A38" s="36"/>
      <c r="C38" s="19" t="s">
        <v>64</v>
      </c>
      <c r="D38" s="54">
        <f t="shared" si="7"/>
        <v>2011.12</v>
      </c>
      <c r="E38" s="55">
        <v>4.5999999999999999E-2</v>
      </c>
      <c r="F38" s="56">
        <v>5.0000000000000001E-3</v>
      </c>
      <c r="G38" s="57">
        <f t="shared" ca="1" si="8"/>
        <v>83.92</v>
      </c>
      <c r="H38" s="14">
        <f t="shared" ca="1" si="3"/>
        <v>364.65238095238101</v>
      </c>
      <c r="I38" s="56">
        <f t="shared" ca="1" si="5"/>
        <v>5.0970569818409785E-2</v>
      </c>
      <c r="J38" s="14">
        <f t="shared" ca="1" si="4"/>
        <v>88.116</v>
      </c>
      <c r="K38" s="14">
        <f t="shared" ca="1" si="4"/>
        <v>382.88500000000005</v>
      </c>
      <c r="L38" s="58">
        <f t="shared" ca="1" si="9"/>
        <v>2.9430181590212046E-5</v>
      </c>
      <c r="M38" s="12">
        <f t="shared" ca="1" si="10"/>
        <v>1.436740284197912</v>
      </c>
      <c r="N38" s="14">
        <f t="shared" ca="1" si="11"/>
        <v>57.88</v>
      </c>
      <c r="O38" s="14">
        <f t="shared" ca="1" si="11"/>
        <v>26.04</v>
      </c>
      <c r="P38" s="84">
        <f t="shared" ca="1" si="6"/>
        <v>83.92</v>
      </c>
      <c r="Q38" s="36"/>
      <c r="R38" s="36"/>
      <c r="S38" s="36"/>
    </row>
    <row r="39" spans="1:19">
      <c r="A39" s="36"/>
      <c r="C39" s="19" t="s">
        <v>65</v>
      </c>
      <c r="D39" s="54">
        <f t="shared" si="7"/>
        <v>2012.1299999999999</v>
      </c>
      <c r="E39" s="55">
        <v>5.6000000000000001E-2</v>
      </c>
      <c r="F39" s="56">
        <v>5.0000000000000001E-3</v>
      </c>
      <c r="G39" s="57">
        <f t="shared" ca="1" si="8"/>
        <v>89.04</v>
      </c>
      <c r="H39" s="14">
        <f t="shared" ca="1" si="3"/>
        <v>386.90000000000003</v>
      </c>
      <c r="I39" s="56">
        <f t="shared" ca="1" si="5"/>
        <v>6.1010486177311654E-2</v>
      </c>
      <c r="J39" s="14">
        <f t="shared" ca="1" si="4"/>
        <v>93.492000000000004</v>
      </c>
      <c r="K39" s="14">
        <f t="shared" ca="1" si="4"/>
        <v>406.24500000000006</v>
      </c>
      <c r="L39" s="58">
        <f t="shared" ca="1" si="9"/>
        <v>-1.0486177311655465E-5</v>
      </c>
      <c r="M39" s="12">
        <f t="shared" ca="1" si="10"/>
        <v>1.5243965074473558</v>
      </c>
      <c r="N39" s="14">
        <f t="shared" ca="1" si="11"/>
        <v>61.41</v>
      </c>
      <c r="O39" s="14">
        <f t="shared" ca="1" si="11"/>
        <v>27.63</v>
      </c>
      <c r="P39" s="84">
        <f t="shared" ca="1" si="6"/>
        <v>89.039999999999992</v>
      </c>
      <c r="Q39" s="36"/>
      <c r="R39" s="36"/>
      <c r="S39" s="36"/>
    </row>
    <row r="40" spans="1:19">
      <c r="A40" s="36"/>
      <c r="C40" s="19" t="s">
        <v>66</v>
      </c>
      <c r="D40" s="54">
        <f t="shared" si="7"/>
        <v>2013.1399999999999</v>
      </c>
      <c r="E40" s="55">
        <v>2.5999999999999999E-2</v>
      </c>
      <c r="F40" s="56">
        <v>5.0000000000000001E-3</v>
      </c>
      <c r="G40" s="57">
        <f t="shared" ca="1" si="8"/>
        <v>91.8</v>
      </c>
      <c r="H40" s="14">
        <f t="shared" ca="1" si="3"/>
        <v>398.89285714285711</v>
      </c>
      <c r="I40" s="56">
        <f t="shared" ca="1" si="5"/>
        <v>3.0997304582210068E-2</v>
      </c>
      <c r="J40" s="14">
        <f t="shared" ca="1" si="4"/>
        <v>96.39</v>
      </c>
      <c r="K40" s="14">
        <f t="shared" ca="1" si="4"/>
        <v>418.83749999999998</v>
      </c>
      <c r="L40" s="58">
        <f t="shared" ca="1" si="9"/>
        <v>2.6954177899315979E-6</v>
      </c>
      <c r="M40" s="12">
        <f t="shared" ca="1" si="10"/>
        <v>1.5716486902927587</v>
      </c>
      <c r="N40" s="14">
        <f t="shared" ca="1" si="11"/>
        <v>63.31</v>
      </c>
      <c r="O40" s="14">
        <f t="shared" ca="1" si="11"/>
        <v>28.49</v>
      </c>
      <c r="P40" s="84">
        <f t="shared" ca="1" si="6"/>
        <v>91.8</v>
      </c>
      <c r="Q40" s="36"/>
      <c r="R40" s="36"/>
      <c r="S40" s="36"/>
    </row>
    <row r="41" spans="1:19">
      <c r="A41" s="36"/>
      <c r="C41" s="19" t="s">
        <v>67</v>
      </c>
      <c r="D41" s="54">
        <f t="shared" si="7"/>
        <v>2014.1499999999999</v>
      </c>
      <c r="E41" s="55">
        <v>3.2000000000000001E-2</v>
      </c>
      <c r="F41" s="56">
        <v>5.0000000000000001E-3</v>
      </c>
      <c r="G41" s="57">
        <f t="shared" ca="1" si="8"/>
        <v>95.2</v>
      </c>
      <c r="H41" s="14">
        <f t="shared" ca="1" si="3"/>
        <v>413.66666666666669</v>
      </c>
      <c r="I41" s="56">
        <f t="shared" ca="1" si="5"/>
        <v>3.7037037037037167E-2</v>
      </c>
      <c r="J41" s="14">
        <f t="shared" ca="1" si="4"/>
        <v>99.960000000000008</v>
      </c>
      <c r="K41" s="14">
        <f t="shared" ca="1" si="4"/>
        <v>434.35</v>
      </c>
      <c r="L41" s="58">
        <f t="shared" ca="1" si="9"/>
        <v>-3.7037037037168652E-5</v>
      </c>
      <c r="M41" s="12">
        <f t="shared" ca="1" si="10"/>
        <v>1.6298579010443426</v>
      </c>
      <c r="N41" s="14">
        <f t="shared" ca="1" si="11"/>
        <v>65.650000000000006</v>
      </c>
      <c r="O41" s="14">
        <f t="shared" ca="1" si="11"/>
        <v>29.55</v>
      </c>
      <c r="P41" s="84">
        <f t="shared" ca="1" si="6"/>
        <v>95.2</v>
      </c>
      <c r="Q41" s="36"/>
      <c r="R41" s="36"/>
      <c r="S41" s="36"/>
    </row>
    <row r="42" spans="1:19">
      <c r="A42" s="36"/>
      <c r="C42" s="19" t="s">
        <v>68</v>
      </c>
      <c r="D42" s="54">
        <f t="shared" si="7"/>
        <v>2015.1599999999999</v>
      </c>
      <c r="E42" s="55">
        <v>1.2E-2</v>
      </c>
      <c r="F42" s="56">
        <v>0.01</v>
      </c>
      <c r="G42" s="57">
        <f t="shared" ca="1" si="8"/>
        <v>97.29</v>
      </c>
      <c r="H42" s="14">
        <f t="shared" ca="1" si="2"/>
        <v>422.74821428571431</v>
      </c>
      <c r="I42" s="56">
        <f t="shared" ca="1" si="5"/>
        <v>2.1953781512605058E-2</v>
      </c>
      <c r="J42" s="14">
        <f t="shared" ca="1" si="4"/>
        <v>102.15450000000001</v>
      </c>
      <c r="K42" s="14">
        <f t="shared" ca="1" si="4"/>
        <v>443.88562500000006</v>
      </c>
      <c r="L42" s="12"/>
      <c r="M42" s="12">
        <f t="shared" ca="1" si="10"/>
        <v>1.665639445300463</v>
      </c>
      <c r="N42" s="14">
        <f t="shared" ca="1" si="11"/>
        <v>67.09</v>
      </c>
      <c r="O42" s="14">
        <f t="shared" ca="1" si="11"/>
        <v>30.2</v>
      </c>
      <c r="P42" s="84">
        <f t="shared" ca="1" si="6"/>
        <v>97.29</v>
      </c>
      <c r="Q42" s="36"/>
      <c r="R42" s="36"/>
      <c r="S42" s="36"/>
    </row>
    <row r="43" spans="1:19">
      <c r="A43" s="36"/>
      <c r="C43" s="19" t="s">
        <v>69</v>
      </c>
      <c r="D43" s="54">
        <f t="shared" si="7"/>
        <v>2016.1699999999998</v>
      </c>
      <c r="E43" s="55" t="s">
        <v>70</v>
      </c>
      <c r="F43" s="56">
        <v>-0.01</v>
      </c>
      <c r="G43" s="57">
        <f ca="1">ROUND(+G42*(1+F43),2)</f>
        <v>96.32</v>
      </c>
      <c r="H43" s="14">
        <f t="shared" ca="1" si="2"/>
        <v>418.5333333333333</v>
      </c>
      <c r="I43" s="56">
        <f t="shared" ca="1" si="5"/>
        <v>-9.9701922088602409E-3</v>
      </c>
      <c r="J43" s="14">
        <f t="shared" ca="1" si="4"/>
        <v>101.136</v>
      </c>
      <c r="K43" s="14">
        <f t="shared" ca="1" si="4"/>
        <v>439.46</v>
      </c>
      <c r="L43" s="12"/>
      <c r="M43" s="12">
        <f t="shared" ca="1" si="10"/>
        <v>1.6490326998801581</v>
      </c>
      <c r="N43" s="14">
        <f t="shared" ca="1" si="11"/>
        <v>66.42</v>
      </c>
      <c r="O43" s="14">
        <f t="shared" ca="1" si="11"/>
        <v>29.9</v>
      </c>
      <c r="P43" s="84">
        <f t="shared" ca="1" si="6"/>
        <v>96.32</v>
      </c>
      <c r="Q43" s="36"/>
      <c r="R43" s="36"/>
      <c r="S43" s="36"/>
    </row>
    <row r="44" spans="1:19">
      <c r="A44" s="36"/>
      <c r="C44" s="19" t="s">
        <v>69</v>
      </c>
      <c r="D44" s="54">
        <f t="shared" si="7"/>
        <v>2017.1799999999998</v>
      </c>
      <c r="E44" s="55" t="s">
        <v>70</v>
      </c>
      <c r="F44" s="56">
        <v>-0.01</v>
      </c>
      <c r="G44" s="57">
        <f ca="1">ROUND(+G43*(1+F44),2)</f>
        <v>95.36</v>
      </c>
      <c r="H44" s="14">
        <f t="shared" ca="1" si="2"/>
        <v>414.36190476190473</v>
      </c>
      <c r="I44" s="56">
        <f t="shared" ca="1" si="5"/>
        <v>-9.9667774086378905E-3</v>
      </c>
      <c r="J44" s="14">
        <f t="shared" ref="J44:K52" ca="1" si="12">+G44*1.05</f>
        <v>100.128</v>
      </c>
      <c r="K44" s="14">
        <f t="shared" ca="1" si="12"/>
        <v>435.08</v>
      </c>
      <c r="L44" s="12"/>
      <c r="M44" s="12">
        <f t="shared" ca="1" si="10"/>
        <v>1.6325971580208873</v>
      </c>
      <c r="N44" s="14">
        <f t="shared" ca="1" si="11"/>
        <v>65.760000000000005</v>
      </c>
      <c r="O44" s="14">
        <f t="shared" ca="1" si="11"/>
        <v>29.6</v>
      </c>
      <c r="P44" s="84">
        <f t="shared" ca="1" si="6"/>
        <v>95.360000000000014</v>
      </c>
      <c r="Q44" s="36"/>
      <c r="R44" s="36"/>
      <c r="S44" s="36"/>
    </row>
    <row r="45" spans="1:19">
      <c r="A45" s="36"/>
      <c r="C45" s="19" t="s">
        <v>69</v>
      </c>
      <c r="D45" s="54">
        <f t="shared" si="7"/>
        <v>2018.1899999999998</v>
      </c>
      <c r="E45" s="55" t="s">
        <v>70</v>
      </c>
      <c r="F45" s="56">
        <v>-0.01</v>
      </c>
      <c r="G45" s="57">
        <f t="shared" ref="G45:G46" ca="1" si="13">ROUND(+G44*(1+F45),2)</f>
        <v>94.41</v>
      </c>
      <c r="H45" s="14">
        <f t="shared" ca="1" si="2"/>
        <v>410.23392857142858</v>
      </c>
      <c r="I45" s="56">
        <f t="shared" ca="1" si="5"/>
        <v>-9.9622483221475482E-3</v>
      </c>
      <c r="J45" s="14">
        <f t="shared" ca="1" si="12"/>
        <v>99.130499999999998</v>
      </c>
      <c r="K45" s="14">
        <f t="shared" ca="1" si="12"/>
        <v>430.74562500000002</v>
      </c>
      <c r="L45" s="12"/>
      <c r="M45" s="12">
        <f t="shared" ca="1" si="10"/>
        <v>1.616332819722651</v>
      </c>
      <c r="N45" s="14">
        <f t="shared" ca="1" si="11"/>
        <v>65.099999999999994</v>
      </c>
      <c r="O45" s="14">
        <f t="shared" ca="1" si="11"/>
        <v>29.31</v>
      </c>
      <c r="P45" s="84">
        <f t="shared" ca="1" si="6"/>
        <v>94.41</v>
      </c>
      <c r="Q45" s="36"/>
      <c r="R45" s="36"/>
      <c r="S45" s="36"/>
    </row>
    <row r="46" spans="1:19">
      <c r="A46" s="36"/>
      <c r="C46" s="19" t="s">
        <v>69</v>
      </c>
      <c r="D46" s="54">
        <f t="shared" si="7"/>
        <v>2019.1999999999998</v>
      </c>
      <c r="E46" s="55" t="s">
        <v>70</v>
      </c>
      <c r="F46" s="56">
        <v>-0.01</v>
      </c>
      <c r="G46" s="57">
        <f t="shared" ca="1" si="13"/>
        <v>93.47</v>
      </c>
      <c r="H46" s="14">
        <f t="shared" ca="1" si="2"/>
        <v>406.1494047619048</v>
      </c>
      <c r="I46" s="56">
        <f t="shared" ca="1" si="5"/>
        <v>-9.9565723969917558E-3</v>
      </c>
      <c r="J46" s="14">
        <f t="shared" ca="1" si="12"/>
        <v>98.143500000000003</v>
      </c>
      <c r="K46" s="14">
        <f t="shared" ca="1" si="12"/>
        <v>426.45687500000008</v>
      </c>
      <c r="L46" s="12"/>
      <c r="M46" s="12">
        <f t="shared" ca="1" si="10"/>
        <v>1.6002396849854486</v>
      </c>
      <c r="N46" s="14">
        <f t="shared" ref="N46:O52" ca="1" si="14">ROUND(+N45*(1+$I46),2)</f>
        <v>64.45</v>
      </c>
      <c r="O46" s="14">
        <f t="shared" ca="1" si="14"/>
        <v>29.02</v>
      </c>
      <c r="P46" s="84">
        <f t="shared" ca="1" si="6"/>
        <v>93.47</v>
      </c>
      <c r="Q46" s="36"/>
      <c r="R46" s="36"/>
      <c r="S46" s="36"/>
    </row>
    <row r="47" spans="1:19">
      <c r="A47" s="36"/>
      <c r="C47" s="25" t="s">
        <v>71</v>
      </c>
      <c r="D47" s="59">
        <f t="shared" si="7"/>
        <v>2020.2099999999998</v>
      </c>
      <c r="E47" s="60">
        <v>1.7000000000000001E-2</v>
      </c>
      <c r="F47" s="61">
        <v>0.01</v>
      </c>
      <c r="G47" s="62">
        <f t="shared" ref="G47:G52" ca="1" si="15">ROUND(+G46*(1+E47+F47),2)</f>
        <v>95.99</v>
      </c>
      <c r="H47" s="63">
        <f t="shared" ca="1" si="2"/>
        <v>417.09940476190474</v>
      </c>
      <c r="I47" s="61">
        <f t="shared" ca="1" si="5"/>
        <v>2.6960522092649878E-2</v>
      </c>
      <c r="J47" s="63">
        <f t="shared" ca="1" si="12"/>
        <v>100.7895</v>
      </c>
      <c r="K47" s="63">
        <f t="shared" ca="1" si="12"/>
        <v>437.95437499999997</v>
      </c>
      <c r="L47" s="22"/>
      <c r="M47" s="12">
        <f t="shared" ca="1" si="10"/>
        <v>1.6433829823660338</v>
      </c>
      <c r="N47" s="63">
        <f t="shared" ca="1" si="14"/>
        <v>66.19</v>
      </c>
      <c r="O47" s="63">
        <f t="shared" ca="1" si="14"/>
        <v>29.8</v>
      </c>
      <c r="P47" s="84">
        <f t="shared" ca="1" si="6"/>
        <v>95.99</v>
      </c>
      <c r="Q47" s="36"/>
      <c r="R47" s="36"/>
      <c r="S47" s="36"/>
    </row>
    <row r="48" spans="1:19">
      <c r="A48" s="36"/>
      <c r="C48" s="25" t="s">
        <v>72</v>
      </c>
      <c r="D48" s="59">
        <f t="shared" si="7"/>
        <v>2021.2199999999998</v>
      </c>
      <c r="E48" s="60">
        <v>5.0000000000000001E-3</v>
      </c>
      <c r="F48" s="61">
        <v>0.01</v>
      </c>
      <c r="G48" s="62">
        <f t="shared" ca="1" si="15"/>
        <v>97.43</v>
      </c>
      <c r="H48" s="63">
        <f t="shared" ca="1" si="2"/>
        <v>423.35654761904766</v>
      </c>
      <c r="I48" s="61">
        <f t="shared" ca="1" si="5"/>
        <v>1.5001562662777534E-2</v>
      </c>
      <c r="J48" s="63">
        <f t="shared" ca="1" si="12"/>
        <v>102.30150000000002</v>
      </c>
      <c r="K48" s="63">
        <f t="shared" ca="1" si="12"/>
        <v>444.52437500000008</v>
      </c>
      <c r="L48" s="22"/>
      <c r="M48" s="85">
        <f t="shared" ca="1" si="10"/>
        <v>1.6680362951549401</v>
      </c>
      <c r="N48" s="63">
        <f t="shared" ca="1" si="14"/>
        <v>67.180000000000007</v>
      </c>
      <c r="O48" s="63">
        <f t="shared" ca="1" si="14"/>
        <v>30.25</v>
      </c>
      <c r="P48" s="84">
        <f t="shared" ca="1" si="6"/>
        <v>97.43</v>
      </c>
      <c r="Q48" s="36"/>
      <c r="R48" s="36"/>
      <c r="S48" s="36"/>
    </row>
    <row r="49" spans="1:19">
      <c r="A49" s="36"/>
      <c r="C49" s="25" t="s">
        <v>73</v>
      </c>
      <c r="D49" s="59">
        <f t="shared" si="7"/>
        <v>2022.2299999999998</v>
      </c>
      <c r="E49" s="60">
        <v>3.1E-2</v>
      </c>
      <c r="F49" s="61">
        <v>0.01</v>
      </c>
      <c r="G49" s="62">
        <f t="shared" ca="1" si="15"/>
        <v>101.42</v>
      </c>
      <c r="H49" s="63">
        <f t="shared" ca="1" si="2"/>
        <v>440.69404761904769</v>
      </c>
      <c r="I49" s="61">
        <f t="shared" ca="1" si="5"/>
        <v>4.0952478702658397E-2</v>
      </c>
      <c r="J49" s="63">
        <f t="shared" ca="1" si="12"/>
        <v>106.491</v>
      </c>
      <c r="K49" s="63">
        <f t="shared" ca="1" si="12"/>
        <v>462.7287500000001</v>
      </c>
      <c r="L49" s="22"/>
      <c r="M49" s="85">
        <f t="shared" ca="1" si="10"/>
        <v>1.7363465160075342</v>
      </c>
      <c r="N49" s="63">
        <f t="shared" ca="1" si="14"/>
        <v>69.930000000000007</v>
      </c>
      <c r="O49" s="63">
        <f t="shared" ca="1" si="14"/>
        <v>31.49</v>
      </c>
      <c r="P49" s="84">
        <f t="shared" ca="1" si="6"/>
        <v>101.42</v>
      </c>
      <c r="Q49" s="36"/>
      <c r="R49" s="36"/>
      <c r="S49" s="36"/>
    </row>
    <row r="50" spans="1:19">
      <c r="A50" s="36"/>
      <c r="C50" s="25" t="s">
        <v>74</v>
      </c>
      <c r="D50" s="59">
        <f t="shared" si="7"/>
        <v>2023.2399999999998</v>
      </c>
      <c r="E50" s="60">
        <v>0.10100000000000001</v>
      </c>
      <c r="F50" s="61">
        <v>-3.1E-2</v>
      </c>
      <c r="G50" s="62">
        <f t="shared" ca="1" si="15"/>
        <v>108.52</v>
      </c>
      <c r="H50" s="63">
        <f t="shared" ca="1" si="2"/>
        <v>471.54523809523806</v>
      </c>
      <c r="I50" s="61">
        <f t="shared" ca="1" si="5"/>
        <v>7.0005915992900555E-2</v>
      </c>
      <c r="J50" s="63">
        <f t="shared" ca="1" si="12"/>
        <v>113.946</v>
      </c>
      <c r="K50" s="63">
        <f t="shared" ca="1" si="12"/>
        <v>495.1225</v>
      </c>
      <c r="L50" s="22"/>
      <c r="M50" s="85">
        <f t="shared" ca="1" si="10"/>
        <v>1.8579010443417232</v>
      </c>
      <c r="N50" s="63">
        <f t="shared" ca="1" si="14"/>
        <v>74.83</v>
      </c>
      <c r="O50" s="63">
        <f t="shared" ca="1" si="14"/>
        <v>33.69</v>
      </c>
      <c r="P50" s="84">
        <f t="shared" ca="1" si="6"/>
        <v>108.52</v>
      </c>
      <c r="Q50" s="36"/>
      <c r="R50" s="36"/>
      <c r="S50" s="36"/>
    </row>
    <row r="51" spans="1:19">
      <c r="A51" s="36"/>
      <c r="C51" s="25" t="s">
        <v>75</v>
      </c>
      <c r="D51" s="59">
        <f t="shared" si="7"/>
        <v>2024.2499999999998</v>
      </c>
      <c r="E51" s="60">
        <v>6.7000000000000004E-2</v>
      </c>
      <c r="F51" s="61">
        <v>0.01</v>
      </c>
      <c r="G51" s="62">
        <f t="shared" ca="1" si="15"/>
        <v>116.88</v>
      </c>
      <c r="H51" s="63">
        <f t="shared" ca="1" si="2"/>
        <v>507.87142857142857</v>
      </c>
      <c r="I51" s="61">
        <f t="shared" ca="1" si="5"/>
        <v>7.7036490969406624E-2</v>
      </c>
      <c r="J51" s="63">
        <f t="shared" ca="1" si="12"/>
        <v>122.724</v>
      </c>
      <c r="K51" s="63">
        <f t="shared" ca="1" si="12"/>
        <v>533.26499999999999</v>
      </c>
      <c r="L51" s="22"/>
      <c r="M51" s="85">
        <f t="shared" ca="1" si="10"/>
        <v>2.0010272213662055</v>
      </c>
      <c r="N51" s="63">
        <f t="shared" ca="1" si="14"/>
        <v>80.59</v>
      </c>
      <c r="O51" s="63">
        <f t="shared" ca="1" si="14"/>
        <v>36.29</v>
      </c>
      <c r="P51" s="84">
        <f t="shared" ca="1" si="6"/>
        <v>116.88</v>
      </c>
      <c r="Q51" s="36"/>
      <c r="R51" s="36"/>
      <c r="S51" s="36"/>
    </row>
    <row r="52" spans="1:19">
      <c r="A52" s="36"/>
      <c r="C52" s="25" t="s">
        <v>76</v>
      </c>
      <c r="D52" s="59">
        <f t="shared" si="7"/>
        <v>2025.2599999999998</v>
      </c>
      <c r="E52" s="60">
        <v>1.7000000000000001E-2</v>
      </c>
      <c r="F52" s="61">
        <v>0.01</v>
      </c>
      <c r="G52" s="62">
        <f t="shared" ca="1" si="15"/>
        <v>120.04</v>
      </c>
      <c r="H52" s="63">
        <f t="shared" ca="1" si="2"/>
        <v>521.60238095238094</v>
      </c>
      <c r="I52" s="61">
        <f t="shared" ca="1" si="5"/>
        <v>2.7036276522929486E-2</v>
      </c>
      <c r="J52" s="63">
        <f t="shared" ca="1" si="12"/>
        <v>126.04200000000002</v>
      </c>
      <c r="K52" s="63">
        <f t="shared" ca="1" si="12"/>
        <v>547.6825</v>
      </c>
      <c r="L52" s="22"/>
      <c r="M52" s="85">
        <f t="shared" ca="1" si="10"/>
        <v>2.0551275466529715</v>
      </c>
      <c r="N52" s="63">
        <f t="shared" ca="1" si="14"/>
        <v>82.77</v>
      </c>
      <c r="O52" s="63">
        <f t="shared" ca="1" si="14"/>
        <v>37.270000000000003</v>
      </c>
      <c r="P52" s="86">
        <f t="shared" ca="1" si="6"/>
        <v>120.03999999999999</v>
      </c>
      <c r="Q52" s="36"/>
      <c r="R52" s="36"/>
      <c r="S52" s="36"/>
    </row>
    <row r="53" spans="1:19">
      <c r="A53" s="36"/>
      <c r="C53" s="28"/>
      <c r="D53" s="64"/>
      <c r="E53" s="65"/>
      <c r="F53" s="53"/>
      <c r="G53" s="38"/>
      <c r="H53" s="37"/>
      <c r="I53" s="53"/>
      <c r="J53" s="37"/>
      <c r="K53" s="37"/>
      <c r="L53" s="37"/>
      <c r="M53" s="37"/>
      <c r="N53" s="37"/>
      <c r="O53" s="37"/>
      <c r="P53" s="52"/>
      <c r="Q53" s="36"/>
      <c r="R53" s="36"/>
      <c r="S53" s="36"/>
    </row>
    <row r="54" spans="1:19">
      <c r="A54" s="36"/>
      <c r="C54" s="66" t="s">
        <v>77</v>
      </c>
      <c r="K54" s="37"/>
      <c r="L54" s="37"/>
      <c r="M54" s="37"/>
    </row>
    <row r="55" spans="1:19">
      <c r="A55" s="36"/>
      <c r="C55" s="67" t="s">
        <v>78</v>
      </c>
    </row>
    <row r="56" spans="1:19">
      <c r="A56" s="36"/>
      <c r="C56" s="68" t="s">
        <v>79</v>
      </c>
    </row>
    <row r="57" spans="1:19">
      <c r="A57" s="36"/>
      <c r="F57" s="39"/>
      <c r="G57" s="39"/>
    </row>
    <row r="58" spans="1:19" s="69" customFormat="1" ht="26.5">
      <c r="A58" s="36"/>
      <c r="F58" s="70" t="s">
        <v>80</v>
      </c>
      <c r="G58" s="71" t="s">
        <v>81</v>
      </c>
      <c r="J58" s="72"/>
    </row>
    <row r="59" spans="1:19" ht="26" hidden="1">
      <c r="A59" s="36"/>
      <c r="F59" s="73" t="s">
        <v>80</v>
      </c>
      <c r="G59" s="74" t="s">
        <v>81</v>
      </c>
      <c r="J59" s="75">
        <v>321.2</v>
      </c>
      <c r="K59" s="37"/>
    </row>
    <row r="60" spans="1:19">
      <c r="A60" s="36"/>
      <c r="F60" s="76" t="s">
        <v>82</v>
      </c>
      <c r="G60" s="77">
        <v>321.2</v>
      </c>
      <c r="J60" s="75">
        <v>343.7</v>
      </c>
      <c r="K60" s="37"/>
    </row>
    <row r="61" spans="1:19">
      <c r="A61" s="36"/>
      <c r="F61" s="76" t="s">
        <v>83</v>
      </c>
      <c r="G61" s="77">
        <v>343.7</v>
      </c>
      <c r="J61" s="75">
        <v>345.4</v>
      </c>
      <c r="K61" s="37"/>
    </row>
    <row r="62" spans="1:19">
      <c r="A62" s="36"/>
      <c r="F62" s="76" t="s">
        <v>84</v>
      </c>
      <c r="G62" s="77">
        <v>345.4</v>
      </c>
      <c r="J62" s="75">
        <v>328.3</v>
      </c>
      <c r="K62" s="37"/>
    </row>
    <row r="63" spans="1:19">
      <c r="A63" s="36"/>
      <c r="F63" s="76" t="s">
        <v>85</v>
      </c>
      <c r="G63" s="77">
        <v>328.3</v>
      </c>
      <c r="J63" s="75">
        <v>330.1</v>
      </c>
      <c r="K63" s="37"/>
    </row>
    <row r="64" spans="1:19">
      <c r="A64" s="36"/>
      <c r="F64" s="76" t="s">
        <v>86</v>
      </c>
      <c r="G64" s="77">
        <v>330.1</v>
      </c>
      <c r="J64" s="75">
        <v>322</v>
      </c>
      <c r="K64" s="37"/>
    </row>
    <row r="65" spans="1:11">
      <c r="A65" s="36"/>
      <c r="F65" s="76" t="s">
        <v>20</v>
      </c>
      <c r="G65" s="77">
        <v>322</v>
      </c>
      <c r="J65" s="75">
        <v>338.4</v>
      </c>
      <c r="K65" s="37"/>
    </row>
    <row r="66" spans="1:11">
      <c r="F66" s="76" t="s">
        <v>87</v>
      </c>
      <c r="G66" s="77">
        <v>338.4</v>
      </c>
      <c r="J66" s="75">
        <v>255.5</v>
      </c>
      <c r="K66" s="37"/>
    </row>
    <row r="67" spans="1:11">
      <c r="F67" s="76" t="s">
        <v>88</v>
      </c>
      <c r="G67" s="77">
        <v>255.5</v>
      </c>
      <c r="J67" s="75">
        <v>323.7</v>
      </c>
      <c r="K67" s="37"/>
    </row>
    <row r="68" spans="1:11">
      <c r="F68" s="76" t="s">
        <v>89</v>
      </c>
      <c r="G68" s="77">
        <v>323.7</v>
      </c>
      <c r="J68" s="75">
        <v>321.10000000000002</v>
      </c>
      <c r="K68" s="37"/>
    </row>
    <row r="69" spans="1:11">
      <c r="F69" s="76" t="s">
        <v>90</v>
      </c>
      <c r="G69" s="77">
        <v>321.10000000000002</v>
      </c>
      <c r="J69" s="75">
        <v>278</v>
      </c>
      <c r="K69" s="37"/>
    </row>
    <row r="70" spans="1:11">
      <c r="F70" s="76" t="s">
        <v>91</v>
      </c>
      <c r="G70" s="77">
        <v>278</v>
      </c>
      <c r="J70" s="75">
        <v>293.89999999999998</v>
      </c>
      <c r="K70" s="37"/>
    </row>
    <row r="71" spans="1:11">
      <c r="F71" s="76" t="s">
        <v>92</v>
      </c>
      <c r="G71" s="77">
        <v>293.89999999999998</v>
      </c>
      <c r="J71" s="75">
        <v>289.7</v>
      </c>
      <c r="K71" s="37"/>
    </row>
    <row r="72" spans="1:11">
      <c r="F72" s="76" t="s">
        <v>93</v>
      </c>
      <c r="G72" s="77">
        <v>289.7</v>
      </c>
      <c r="J72" s="75">
        <v>281.5</v>
      </c>
      <c r="K72" s="37"/>
    </row>
    <row r="73" spans="1:11">
      <c r="F73" s="76" t="s">
        <v>94</v>
      </c>
      <c r="G73" s="77">
        <v>281.5</v>
      </c>
      <c r="J73" s="75">
        <v>325.89999999999998</v>
      </c>
      <c r="K73" s="37"/>
    </row>
    <row r="74" spans="1:11">
      <c r="F74" s="76" t="s">
        <v>95</v>
      </c>
      <c r="G74" s="77">
        <v>325.89999999999998</v>
      </c>
      <c r="J74" s="75">
        <v>308</v>
      </c>
      <c r="K74" s="37"/>
    </row>
    <row r="75" spans="1:11">
      <c r="F75" s="76" t="s">
        <v>96</v>
      </c>
      <c r="G75" s="77">
        <v>308</v>
      </c>
      <c r="J75" s="75">
        <v>354.1</v>
      </c>
      <c r="K75" s="37"/>
    </row>
    <row r="76" spans="1:11">
      <c r="F76" s="76" t="s">
        <v>97</v>
      </c>
      <c r="G76" s="79">
        <v>354.1</v>
      </c>
      <c r="J76" s="75">
        <v>307.3</v>
      </c>
      <c r="K76" s="37"/>
    </row>
    <row r="77" spans="1:11">
      <c r="F77" s="76" t="s">
        <v>98</v>
      </c>
      <c r="G77" s="77">
        <v>307.3</v>
      </c>
      <c r="J77" s="75">
        <v>328.7</v>
      </c>
      <c r="K77" s="37"/>
    </row>
    <row r="78" spans="1:11">
      <c r="F78" s="76" t="s">
        <v>99</v>
      </c>
      <c r="G78" s="77">
        <v>328.7</v>
      </c>
      <c r="J78" s="75">
        <v>289.60000000000002</v>
      </c>
      <c r="K78" s="37"/>
    </row>
    <row r="79" spans="1:11">
      <c r="F79" s="76" t="s">
        <v>100</v>
      </c>
      <c r="G79" s="78">
        <v>289.60000000000002</v>
      </c>
      <c r="J79" s="75">
        <v>343.7</v>
      </c>
      <c r="K79" s="37"/>
    </row>
    <row r="80" spans="1:11">
      <c r="F80" s="76" t="s">
        <v>101</v>
      </c>
      <c r="G80" s="77">
        <v>343.7</v>
      </c>
      <c r="J80" s="75">
        <v>318.39999999999998</v>
      </c>
      <c r="K80" s="37"/>
    </row>
    <row r="81" spans="6:11">
      <c r="F81" s="76" t="s">
        <v>102</v>
      </c>
      <c r="G81" s="77">
        <v>318.39999999999998</v>
      </c>
      <c r="J81" s="75">
        <v>288.5</v>
      </c>
      <c r="K81" s="37"/>
    </row>
    <row r="82" spans="6:11">
      <c r="F82" s="76" t="s">
        <v>103</v>
      </c>
      <c r="G82" s="77">
        <v>288.5</v>
      </c>
      <c r="J82" s="75">
        <v>316.39999999999998</v>
      </c>
      <c r="K82" s="37"/>
    </row>
    <row r="83" spans="6:11">
      <c r="F83" s="76" t="s">
        <v>104</v>
      </c>
      <c r="G83" s="77">
        <v>316.39999999999998</v>
      </c>
      <c r="J83" s="75">
        <v>302.7</v>
      </c>
      <c r="K83" s="37"/>
    </row>
    <row r="84" spans="6:11">
      <c r="F84" s="76" t="s">
        <v>105</v>
      </c>
      <c r="G84" s="77">
        <v>302.7</v>
      </c>
      <c r="J84" s="75">
        <v>303.10000000000002</v>
      </c>
      <c r="K84" s="37"/>
    </row>
    <row r="85" spans="6:11">
      <c r="F85" s="87" t="s">
        <v>29</v>
      </c>
      <c r="G85" s="88">
        <v>303.10000000000002</v>
      </c>
      <c r="J85" s="75">
        <v>286.7</v>
      </c>
      <c r="K85" s="37"/>
    </row>
    <row r="86" spans="6:11">
      <c r="F86" s="76" t="s">
        <v>106</v>
      </c>
      <c r="G86" s="77">
        <v>286.7</v>
      </c>
      <c r="J86" s="75">
        <v>324.89999999999998</v>
      </c>
      <c r="K86" s="37"/>
    </row>
    <row r="87" spans="6:11">
      <c r="F87" s="76" t="s">
        <v>107</v>
      </c>
      <c r="G87" s="79">
        <v>324.89999999999998</v>
      </c>
      <c r="J87" s="75">
        <v>302.5</v>
      </c>
      <c r="K87" s="37"/>
    </row>
    <row r="88" spans="6:11">
      <c r="F88" s="76" t="s">
        <v>108</v>
      </c>
      <c r="G88" s="77">
        <v>302.5</v>
      </c>
      <c r="J88" s="75">
        <v>299.60000000000002</v>
      </c>
      <c r="K88" s="37"/>
    </row>
    <row r="89" spans="6:11">
      <c r="F89" s="76" t="s">
        <v>109</v>
      </c>
      <c r="G89" s="77">
        <v>299.60000000000002</v>
      </c>
      <c r="J89" s="75">
        <v>328.5</v>
      </c>
      <c r="K89" s="37"/>
    </row>
    <row r="90" spans="6:11">
      <c r="F90" s="76" t="s">
        <v>110</v>
      </c>
      <c r="G90" s="77">
        <v>328.5</v>
      </c>
      <c r="J90" s="75">
        <v>276.10000000000002</v>
      </c>
      <c r="K90" s="37"/>
    </row>
    <row r="91" spans="6:11">
      <c r="F91" s="76" t="s">
        <v>111</v>
      </c>
      <c r="G91" s="77">
        <v>276.10000000000002</v>
      </c>
      <c r="J91" s="75">
        <v>298</v>
      </c>
      <c r="K91" s="37"/>
    </row>
    <row r="92" spans="6:11">
      <c r="F92" s="76" t="s">
        <v>112</v>
      </c>
      <c r="G92" s="77">
        <v>298</v>
      </c>
      <c r="J92" s="75">
        <v>323.8</v>
      </c>
      <c r="K92" s="37"/>
    </row>
    <row r="93" spans="6:11">
      <c r="F93" s="76" t="s">
        <v>113</v>
      </c>
      <c r="G93" s="77">
        <v>323.8</v>
      </c>
      <c r="J93" s="75">
        <v>295.39999999999998</v>
      </c>
      <c r="K93" s="37"/>
    </row>
    <row r="94" spans="6:11">
      <c r="F94" s="76" t="s">
        <v>114</v>
      </c>
      <c r="G94" s="77">
        <v>295.39999999999998</v>
      </c>
      <c r="J94" s="75">
        <v>299.7</v>
      </c>
      <c r="K94" s="37"/>
    </row>
    <row r="95" spans="6:11">
      <c r="F95" s="76" t="s">
        <v>115</v>
      </c>
      <c r="G95" s="77">
        <v>299.7</v>
      </c>
      <c r="J95" s="75">
        <v>299.10000000000002</v>
      </c>
      <c r="K95" s="37"/>
    </row>
    <row r="96" spans="6:11">
      <c r="F96" s="76" t="s">
        <v>116</v>
      </c>
      <c r="G96" s="77">
        <v>299.10000000000002</v>
      </c>
      <c r="J96" s="75">
        <v>296.2</v>
      </c>
      <c r="K96" s="37"/>
    </row>
    <row r="97" spans="6:11">
      <c r="F97" s="76" t="s">
        <v>117</v>
      </c>
      <c r="G97" s="77">
        <v>296.2</v>
      </c>
      <c r="J97" s="75">
        <v>304.3</v>
      </c>
      <c r="K97" s="37"/>
    </row>
    <row r="98" spans="6:11">
      <c r="F98" s="76" t="s">
        <v>118</v>
      </c>
      <c r="G98" s="77">
        <v>304.3</v>
      </c>
      <c r="J98" s="75">
        <v>333.2</v>
      </c>
      <c r="K98" s="37"/>
    </row>
    <row r="99" spans="6:11">
      <c r="F99" s="76" t="s">
        <v>119</v>
      </c>
      <c r="G99" s="77">
        <v>333.2</v>
      </c>
      <c r="J99" s="75">
        <v>307.89999999999998</v>
      </c>
      <c r="K99" s="37"/>
    </row>
    <row r="100" spans="6:11">
      <c r="F100" s="76" t="s">
        <v>120</v>
      </c>
      <c r="G100" s="77">
        <v>307.89999999999998</v>
      </c>
      <c r="J100" s="75">
        <v>326.10000000000002</v>
      </c>
      <c r="K100" s="37"/>
    </row>
    <row r="101" spans="6:11" ht="15" customHeight="1">
      <c r="F101" s="76" t="s">
        <v>121</v>
      </c>
      <c r="G101" s="77">
        <v>326.10000000000002</v>
      </c>
      <c r="J101" s="75">
        <v>320.60000000000002</v>
      </c>
      <c r="K101" s="37"/>
    </row>
    <row r="102" spans="6:11" ht="15" customHeight="1">
      <c r="F102" s="76" t="s">
        <v>122</v>
      </c>
      <c r="G102" s="79">
        <v>320.60000000000002</v>
      </c>
    </row>
    <row r="103" spans="6:11" ht="15" customHeight="1">
      <c r="F103" s="76" t="s">
        <v>123</v>
      </c>
      <c r="G103" s="77">
        <v>332.5</v>
      </c>
      <c r="J103" s="75">
        <v>302.7</v>
      </c>
      <c r="K103" s="37"/>
    </row>
    <row r="104" spans="6:11">
      <c r="F104" s="76" t="s">
        <v>124</v>
      </c>
      <c r="G104" s="77">
        <v>302.7</v>
      </c>
      <c r="J104" s="75">
        <v>313.89999999999998</v>
      </c>
      <c r="K104" s="37"/>
    </row>
    <row r="105" spans="6:11">
      <c r="F105" s="80" t="s">
        <v>125</v>
      </c>
      <c r="G105" s="81">
        <v>313.89999999999998</v>
      </c>
      <c r="J105" s="82"/>
      <c r="K105" s="37"/>
    </row>
    <row r="106" spans="6:11">
      <c r="J106" s="82"/>
    </row>
    <row r="107" spans="6:11">
      <c r="J107" s="82"/>
    </row>
  </sheetData>
  <mergeCells count="1">
    <mergeCell ref="H15:J15"/>
  </mergeCells>
  <dataValidations count="2">
    <dataValidation type="list" allowBlank="1" showInputMessage="1" showErrorMessage="1" sqref="F9" xr:uid="{D05A2C50-06E8-45C7-AD76-32DADF1BBC65}">
      <formula1>$J$6:$J$12</formula1>
    </dataValidation>
    <dataValidation type="list" allowBlank="1" showInputMessage="1" showErrorMessage="1" sqref="F7" xr:uid="{A4F47476-C2F6-424C-BE64-FD7CA37B10E5}">
      <formula1>$F$60:$F$105</formula1>
    </dataValidation>
  </dataValidations>
  <hyperlinks>
    <hyperlink ref="C55" r:id="rId1" xr:uid="{4D7B4EC1-F347-4D00-8085-C269FAE410AA}"/>
    <hyperlink ref="C56" r:id="rId2" xr:uid="{0938C4A4-C106-4356-910C-B8EEABD46709}"/>
    <hyperlink ref="C54" r:id="rId3" xr:uid="{927BD0C7-CEF5-497D-81F6-D4E915FF9E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13E7-D3D6-4EC6-ABE7-59A4456E50E0}">
  <dimension ref="A2:S107"/>
  <sheetViews>
    <sheetView workbookViewId="0"/>
  </sheetViews>
  <sheetFormatPr defaultColWidth="8.81640625" defaultRowHeight="14.5"/>
  <cols>
    <col min="1" max="1" width="12.81640625" style="7" customWidth="1"/>
    <col min="2" max="2" width="4.54296875" style="7" customWidth="1"/>
    <col min="3" max="3" width="16" style="7" customWidth="1"/>
    <col min="4" max="4" width="8.81640625" style="7"/>
    <col min="5" max="5" width="39" style="7" customWidth="1"/>
    <col min="6" max="6" width="30.54296875" style="7" customWidth="1"/>
    <col min="7" max="7" width="14.7265625" style="7" customWidth="1"/>
    <col min="8" max="8" width="13" style="7" bestFit="1" customWidth="1"/>
    <col min="9" max="9" width="15.453125" style="7" customWidth="1"/>
    <col min="10" max="10" width="12.1796875" style="7" bestFit="1" customWidth="1"/>
    <col min="11" max="11" width="8.81640625" style="7"/>
    <col min="12" max="12" width="0" style="7" hidden="1" customWidth="1"/>
    <col min="13" max="13" width="12" style="7" bestFit="1" customWidth="1"/>
    <col min="14" max="16384" width="8.81640625" style="7"/>
  </cols>
  <sheetData>
    <row r="2" spans="5:11" ht="18.5">
      <c r="E2" s="6" t="s">
        <v>127</v>
      </c>
    </row>
    <row r="3" spans="5:11" ht="18.5">
      <c r="E3" s="8" t="s">
        <v>25</v>
      </c>
    </row>
    <row r="5" spans="5:11" ht="18.5">
      <c r="E5" s="9" t="s">
        <v>26</v>
      </c>
      <c r="F5" s="10"/>
      <c r="G5" s="10"/>
      <c r="J5" s="11" t="s">
        <v>27</v>
      </c>
      <c r="K5" s="11"/>
    </row>
    <row r="6" spans="5:11">
      <c r="E6" s="12" t="s">
        <v>28</v>
      </c>
      <c r="F6" s="13"/>
      <c r="G6" s="14">
        <v>54.62</v>
      </c>
      <c r="J6" s="15">
        <v>0</v>
      </c>
      <c r="K6" s="16">
        <v>0.8</v>
      </c>
    </row>
    <row r="7" spans="5:11">
      <c r="E7" s="17" t="s">
        <v>131</v>
      </c>
      <c r="F7" s="18" t="s">
        <v>29</v>
      </c>
      <c r="G7" s="83">
        <f ca="1">SUMIF(F60:G105,F7,G60:G105)</f>
        <v>303.10000000000002</v>
      </c>
      <c r="H7" s="7" t="s">
        <v>128</v>
      </c>
      <c r="J7" s="19">
        <v>1</v>
      </c>
      <c r="K7" s="20">
        <f>+K6+0.1</f>
        <v>0.9</v>
      </c>
    </row>
    <row r="8" spans="5:11">
      <c r="E8" s="12" t="s">
        <v>30</v>
      </c>
      <c r="F8" s="13" t="s">
        <v>31</v>
      </c>
      <c r="G8" s="14">
        <v>316.39999999999998</v>
      </c>
      <c r="J8" s="19">
        <f>+J7+1</f>
        <v>2</v>
      </c>
      <c r="K8" s="20">
        <f t="shared" ref="K8:K12" si="0">+K7+0.1</f>
        <v>1</v>
      </c>
    </row>
    <row r="9" spans="5:11">
      <c r="E9" s="17" t="s">
        <v>132</v>
      </c>
      <c r="F9" s="18">
        <v>3</v>
      </c>
      <c r="G9" s="17">
        <f>VLOOKUP(F9,J6:K12,2)</f>
        <v>1.1000000000000001</v>
      </c>
      <c r="H9" s="7" t="s">
        <v>128</v>
      </c>
      <c r="J9" s="19">
        <f t="shared" ref="J9:J12" si="1">+J8+1</f>
        <v>3</v>
      </c>
      <c r="K9" s="20">
        <f t="shared" si="0"/>
        <v>1.1000000000000001</v>
      </c>
    </row>
    <row r="10" spans="5:11">
      <c r="E10" s="17" t="s">
        <v>32</v>
      </c>
      <c r="F10" s="13" t="str">
        <f>+F7</f>
        <v>Leicestershire</v>
      </c>
      <c r="G10" s="21">
        <v>55000</v>
      </c>
      <c r="J10" s="19">
        <f t="shared" si="1"/>
        <v>4</v>
      </c>
      <c r="K10" s="20">
        <f t="shared" si="0"/>
        <v>1.2000000000000002</v>
      </c>
    </row>
    <row r="11" spans="5:11">
      <c r="E11" s="22" t="s">
        <v>33</v>
      </c>
      <c r="F11" s="23" t="s">
        <v>31</v>
      </c>
      <c r="G11" s="24">
        <v>49750</v>
      </c>
      <c r="J11" s="19">
        <f t="shared" si="1"/>
        <v>5</v>
      </c>
      <c r="K11" s="20">
        <f t="shared" si="0"/>
        <v>1.3000000000000003</v>
      </c>
    </row>
    <row r="12" spans="5:11">
      <c r="J12" s="25">
        <f t="shared" si="1"/>
        <v>6</v>
      </c>
      <c r="K12" s="26">
        <f t="shared" si="0"/>
        <v>1.4000000000000004</v>
      </c>
    </row>
    <row r="13" spans="5:11">
      <c r="E13" s="27"/>
      <c r="J13" s="28"/>
      <c r="K13" s="29"/>
    </row>
    <row r="14" spans="5:11">
      <c r="E14" s="27"/>
      <c r="J14" s="28"/>
      <c r="K14" s="29"/>
    </row>
    <row r="15" spans="5:11" ht="18.5">
      <c r="H15" s="98" t="s">
        <v>34</v>
      </c>
      <c r="I15" s="98"/>
      <c r="J15" s="98"/>
      <c r="K15" s="30"/>
    </row>
    <row r="16" spans="5:11">
      <c r="H16" s="31">
        <v>0.05</v>
      </c>
      <c r="J16" s="89" t="s">
        <v>129</v>
      </c>
    </row>
    <row r="17" spans="1:19" ht="18.5">
      <c r="E17" s="30" t="s">
        <v>35</v>
      </c>
      <c r="F17" s="32">
        <f>+D52</f>
        <v>2025.2599999999998</v>
      </c>
      <c r="G17" s="33">
        <f ca="1">+G52</f>
        <v>124.64</v>
      </c>
      <c r="H17" s="34">
        <f ca="1">+G17*(1+H16)</f>
        <v>130.87200000000001</v>
      </c>
      <c r="J17" s="37">
        <f ca="1">+'GN formula rent capped 23.24'!G17</f>
        <v>120.04</v>
      </c>
    </row>
    <row r="18" spans="1:19">
      <c r="J18" s="97">
        <f ca="1">+(G17-'GN formula rent capped 23.24'!G17)/'GN formula rent capped 23.24'!G17</f>
        <v>3.8320559813395487E-2</v>
      </c>
    </row>
    <row r="20" spans="1:19" ht="18.5">
      <c r="E20" s="35" t="s">
        <v>36</v>
      </c>
      <c r="G20" s="36" t="s">
        <v>37</v>
      </c>
      <c r="H20" s="36" t="s">
        <v>38</v>
      </c>
    </row>
    <row r="21" spans="1:19">
      <c r="E21" s="7" t="s">
        <v>39</v>
      </c>
      <c r="G21" s="37">
        <f ca="1">ROUND((+G6*0.7)*G7/G8*G9,2)</f>
        <v>40.29</v>
      </c>
      <c r="H21" s="37">
        <f t="shared" ref="H21:H52" ca="1" si="2">+G21/7*365/12</f>
        <v>175.06964285714284</v>
      </c>
    </row>
    <row r="22" spans="1:19">
      <c r="E22" s="7" t="s">
        <v>40</v>
      </c>
      <c r="G22" s="37">
        <f>ROUND((+G6*0.3)*G10/G11,2)</f>
        <v>18.12</v>
      </c>
      <c r="H22" s="37">
        <f t="shared" si="2"/>
        <v>78.73571428571428</v>
      </c>
    </row>
    <row r="23" spans="1:19">
      <c r="E23" s="7" t="s">
        <v>41</v>
      </c>
      <c r="G23" s="38">
        <f ca="1">SUM(G21:G22)</f>
        <v>58.41</v>
      </c>
      <c r="H23" s="37">
        <f t="shared" ca="1" si="2"/>
        <v>253.80535714285713</v>
      </c>
    </row>
    <row r="24" spans="1:19">
      <c r="G24" s="38"/>
      <c r="H24" s="37"/>
    </row>
    <row r="25" spans="1:19">
      <c r="C25" s="39"/>
      <c r="D25" s="39"/>
      <c r="E25" s="39"/>
      <c r="F25" s="39"/>
      <c r="G25" s="40"/>
      <c r="H25" s="41"/>
      <c r="I25" s="39"/>
      <c r="J25" s="39"/>
      <c r="K25" s="39"/>
      <c r="L25" s="39"/>
      <c r="M25" s="39"/>
      <c r="N25" s="11" t="s">
        <v>42</v>
      </c>
      <c r="O25" s="39"/>
      <c r="P25" s="39"/>
    </row>
    <row r="26" spans="1:19" s="36" customFormat="1" ht="29">
      <c r="C26" s="42" t="s">
        <v>43</v>
      </c>
      <c r="D26" s="42" t="s">
        <v>44</v>
      </c>
      <c r="E26" s="42" t="s">
        <v>45</v>
      </c>
      <c r="F26" s="42" t="s">
        <v>46</v>
      </c>
      <c r="G26" s="43" t="s">
        <v>37</v>
      </c>
      <c r="H26" s="43" t="s">
        <v>38</v>
      </c>
      <c r="I26" s="44" t="s">
        <v>47</v>
      </c>
      <c r="J26" s="44" t="s">
        <v>48</v>
      </c>
      <c r="K26" s="44" t="s">
        <v>49</v>
      </c>
      <c r="L26" s="42"/>
      <c r="M26" s="44" t="s">
        <v>50</v>
      </c>
      <c r="N26" s="42" t="s">
        <v>51</v>
      </c>
      <c r="O26" s="42" t="s">
        <v>52</v>
      </c>
      <c r="P26" s="42" t="s">
        <v>53</v>
      </c>
    </row>
    <row r="27" spans="1:19" s="36" customFormat="1">
      <c r="C27" s="42"/>
      <c r="D27" s="42"/>
      <c r="E27" s="42"/>
      <c r="F27" s="42"/>
      <c r="G27" s="43"/>
      <c r="H27" s="43"/>
      <c r="I27" s="42"/>
      <c r="J27" s="42"/>
      <c r="K27" s="42"/>
      <c r="L27" s="42"/>
      <c r="M27" s="42"/>
      <c r="N27" s="42"/>
      <c r="O27" s="42"/>
      <c r="P27" s="45"/>
    </row>
    <row r="28" spans="1:19" s="36" customFormat="1">
      <c r="C28" s="15" t="s">
        <v>54</v>
      </c>
      <c r="D28" s="46">
        <v>2001.02</v>
      </c>
      <c r="E28" s="47">
        <v>3.3000000000000002E-2</v>
      </c>
      <c r="F28" s="48">
        <v>0.01</v>
      </c>
      <c r="G28" s="49">
        <f ca="1">ROUND(+G23*(1+E28+F28),2)</f>
        <v>60.92</v>
      </c>
      <c r="H28" s="50">
        <f t="shared" ref="H28:H41" ca="1" si="3">+G28/7*365/12</f>
        <v>264.71190476190475</v>
      </c>
      <c r="I28" s="48">
        <f ca="1">(+H28-H23)/H23</f>
        <v>4.297209381955143E-2</v>
      </c>
      <c r="J28" s="50">
        <f t="shared" ref="J28:K43" ca="1" si="4">+G28*1.05</f>
        <v>63.966000000000001</v>
      </c>
      <c r="K28" s="50">
        <f t="shared" ca="1" si="4"/>
        <v>277.94749999999999</v>
      </c>
      <c r="L28" s="51"/>
      <c r="M28" s="10">
        <f ca="1">1*(1+I28)</f>
        <v>1.0429720938195515</v>
      </c>
      <c r="N28" s="50">
        <f ca="1">ROUND(+$G$21*(1+$I28),2)</f>
        <v>42.02</v>
      </c>
      <c r="O28" s="50">
        <f ca="1">ROUND(+$G$22*(1+$I28),2)</f>
        <v>18.899999999999999</v>
      </c>
      <c r="P28" s="49">
        <f ca="1">+N28+O28</f>
        <v>60.92</v>
      </c>
    </row>
    <row r="29" spans="1:19">
      <c r="A29" s="36"/>
      <c r="C29" s="19" t="s">
        <v>55</v>
      </c>
      <c r="D29" s="54">
        <v>2002.03</v>
      </c>
      <c r="E29" s="55">
        <v>1.7000000000000001E-2</v>
      </c>
      <c r="F29" s="56">
        <v>5.0000000000000001E-3</v>
      </c>
      <c r="G29" s="57">
        <f ca="1">ROUND(+G28*(1+E29+F29),2)</f>
        <v>62.26</v>
      </c>
      <c r="H29" s="14">
        <f t="shared" ca="1" si="3"/>
        <v>270.53452380952376</v>
      </c>
      <c r="I29" s="56">
        <f t="shared" ref="I29:I52" ca="1" si="5">(+H29-H28)/H28</f>
        <v>2.199606040709114E-2</v>
      </c>
      <c r="J29" s="14">
        <f t="shared" ca="1" si="4"/>
        <v>65.373000000000005</v>
      </c>
      <c r="K29" s="14">
        <f t="shared" ca="1" si="4"/>
        <v>284.06124999999997</v>
      </c>
      <c r="L29" s="58"/>
      <c r="M29" s="12">
        <f ca="1">M28*(1+I29)</f>
        <v>1.0659133709981168</v>
      </c>
      <c r="N29" s="14">
        <f ca="1">ROUND(+N28*(1+$I29),2)</f>
        <v>42.94</v>
      </c>
      <c r="O29" s="14">
        <f ca="1">ROUND(+O28*(1+$I29),2)</f>
        <v>19.32</v>
      </c>
      <c r="P29" s="84">
        <f t="shared" ref="P29:P52" ca="1" si="6">+N29+O29</f>
        <v>62.26</v>
      </c>
      <c r="Q29" s="36"/>
      <c r="R29" s="36"/>
      <c r="S29" s="36"/>
    </row>
    <row r="30" spans="1:19">
      <c r="A30" s="36"/>
      <c r="C30" s="19" t="s">
        <v>56</v>
      </c>
      <c r="D30" s="54">
        <f t="shared" ref="D30:D52" si="7">+D29+1.01</f>
        <v>2003.04</v>
      </c>
      <c r="E30" s="55">
        <v>1.7000000000000001E-2</v>
      </c>
      <c r="F30" s="56">
        <v>5.0000000000000001E-3</v>
      </c>
      <c r="G30" s="57">
        <f t="shared" ref="G30:G42" ca="1" si="8">ROUND(+G29*(1+E30+F30),2)</f>
        <v>63.63</v>
      </c>
      <c r="H30" s="14">
        <f t="shared" ca="1" si="3"/>
        <v>276.48750000000001</v>
      </c>
      <c r="I30" s="56">
        <f t="shared" ca="1" si="5"/>
        <v>2.2004497269515158E-2</v>
      </c>
      <c r="J30" s="14">
        <f t="shared" ca="1" si="4"/>
        <v>66.811500000000009</v>
      </c>
      <c r="K30" s="14">
        <f t="shared" ca="1" si="4"/>
        <v>290.31187500000004</v>
      </c>
      <c r="L30" s="58">
        <f t="shared" ref="L30:L41" ca="1" si="9">+E30+F30-I30</f>
        <v>-4.4972695151558606E-6</v>
      </c>
      <c r="M30" s="12">
        <f t="shared" ref="M30:M52" ca="1" si="10">M29*(1+I30)</f>
        <v>1.0893682588597846</v>
      </c>
      <c r="N30" s="14">
        <f t="shared" ref="N30:O45" ca="1" si="11">ROUND(+N29*(1+$I30),2)</f>
        <v>43.88</v>
      </c>
      <c r="O30" s="14">
        <f t="shared" ca="1" si="11"/>
        <v>19.75</v>
      </c>
      <c r="P30" s="84">
        <f t="shared" ca="1" si="6"/>
        <v>63.63</v>
      </c>
      <c r="Q30" s="36"/>
      <c r="R30" s="36"/>
      <c r="S30" s="36"/>
    </row>
    <row r="31" spans="1:19">
      <c r="A31" s="36"/>
      <c r="C31" s="19" t="s">
        <v>57</v>
      </c>
      <c r="D31" s="54">
        <f t="shared" si="7"/>
        <v>2004.05</v>
      </c>
      <c r="E31" s="55">
        <v>2.8000000000000001E-2</v>
      </c>
      <c r="F31" s="56">
        <v>5.0000000000000001E-3</v>
      </c>
      <c r="G31" s="57">
        <f t="shared" ca="1" si="8"/>
        <v>65.73</v>
      </c>
      <c r="H31" s="14">
        <f t="shared" ca="1" si="3"/>
        <v>285.61250000000001</v>
      </c>
      <c r="I31" s="56">
        <f t="shared" ca="1" si="5"/>
        <v>3.3003300330033E-2</v>
      </c>
      <c r="J31" s="14">
        <f t="shared" ca="1" si="4"/>
        <v>69.016500000000008</v>
      </c>
      <c r="K31" s="14">
        <f t="shared" ca="1" si="4"/>
        <v>299.893125</v>
      </c>
      <c r="L31" s="58">
        <f t="shared" ca="1" si="9"/>
        <v>-3.3003300329986773E-6</v>
      </c>
      <c r="M31" s="12">
        <f t="shared" ca="1" si="10"/>
        <v>1.1253210066769392</v>
      </c>
      <c r="N31" s="14">
        <f t="shared" ca="1" si="11"/>
        <v>45.33</v>
      </c>
      <c r="O31" s="14">
        <f t="shared" ca="1" si="11"/>
        <v>20.399999999999999</v>
      </c>
      <c r="P31" s="84">
        <f t="shared" ca="1" si="6"/>
        <v>65.72999999999999</v>
      </c>
      <c r="Q31" s="36"/>
      <c r="R31" s="36"/>
      <c r="S31" s="36"/>
    </row>
    <row r="32" spans="1:19">
      <c r="A32" s="36"/>
      <c r="C32" s="19" t="s">
        <v>58</v>
      </c>
      <c r="D32" s="54">
        <f t="shared" si="7"/>
        <v>2005.06</v>
      </c>
      <c r="E32" s="55">
        <v>3.1E-2</v>
      </c>
      <c r="F32" s="56">
        <v>5.0000000000000001E-3</v>
      </c>
      <c r="G32" s="57">
        <f t="shared" ca="1" si="8"/>
        <v>68.099999999999994</v>
      </c>
      <c r="H32" s="14">
        <f t="shared" ca="1" si="3"/>
        <v>295.91071428571428</v>
      </c>
      <c r="I32" s="56">
        <f t="shared" ca="1" si="5"/>
        <v>3.6056595162026403E-2</v>
      </c>
      <c r="J32" s="14">
        <f t="shared" ca="1" si="4"/>
        <v>71.504999999999995</v>
      </c>
      <c r="K32" s="14">
        <f t="shared" ca="1" si="4"/>
        <v>310.70625000000001</v>
      </c>
      <c r="L32" s="58">
        <f t="shared" ca="1" si="9"/>
        <v>-5.6595162026405743E-5</v>
      </c>
      <c r="M32" s="12">
        <f t="shared" ca="1" si="10"/>
        <v>1.1658962506420136</v>
      </c>
      <c r="N32" s="14">
        <f t="shared" ca="1" si="11"/>
        <v>46.96</v>
      </c>
      <c r="O32" s="14">
        <f t="shared" ca="1" si="11"/>
        <v>21.14</v>
      </c>
      <c r="P32" s="84">
        <f t="shared" ca="1" si="6"/>
        <v>68.099999999999994</v>
      </c>
      <c r="Q32" s="36"/>
      <c r="R32" s="36"/>
      <c r="S32" s="36"/>
    </row>
    <row r="33" spans="1:19">
      <c r="A33" s="36"/>
      <c r="C33" s="19" t="s">
        <v>59</v>
      </c>
      <c r="D33" s="54">
        <f t="shared" si="7"/>
        <v>2006.07</v>
      </c>
      <c r="E33" s="55">
        <v>2.7E-2</v>
      </c>
      <c r="F33" s="56">
        <v>5.0000000000000001E-3</v>
      </c>
      <c r="G33" s="57">
        <f t="shared" ca="1" si="8"/>
        <v>70.28</v>
      </c>
      <c r="H33" s="14">
        <f t="shared" ca="1" si="3"/>
        <v>305.38333333333338</v>
      </c>
      <c r="I33" s="56">
        <f t="shared" ca="1" si="5"/>
        <v>3.2011747430249829E-2</v>
      </c>
      <c r="J33" s="14">
        <f t="shared" ca="1" si="4"/>
        <v>73.794000000000011</v>
      </c>
      <c r="K33" s="14">
        <f t="shared" ca="1" si="4"/>
        <v>320.65250000000009</v>
      </c>
      <c r="L33" s="58">
        <f t="shared" ca="1" si="9"/>
        <v>-1.1747430249828272E-5</v>
      </c>
      <c r="M33" s="12">
        <f t="shared" ca="1" si="10"/>
        <v>1.2032186269474412</v>
      </c>
      <c r="N33" s="14">
        <f t="shared" ca="1" si="11"/>
        <v>48.46</v>
      </c>
      <c r="O33" s="14">
        <f t="shared" ca="1" si="11"/>
        <v>21.82</v>
      </c>
      <c r="P33" s="84">
        <f t="shared" ca="1" si="6"/>
        <v>70.28</v>
      </c>
      <c r="Q33" s="36"/>
      <c r="R33" s="36"/>
      <c r="S33" s="36"/>
    </row>
    <row r="34" spans="1:19">
      <c r="A34" s="36"/>
      <c r="C34" s="19" t="s">
        <v>60</v>
      </c>
      <c r="D34" s="54">
        <f t="shared" si="7"/>
        <v>2007.08</v>
      </c>
      <c r="E34" s="55">
        <v>3.5999999999999997E-2</v>
      </c>
      <c r="F34" s="56">
        <v>5.0000000000000001E-3</v>
      </c>
      <c r="G34" s="57">
        <f t="shared" ca="1" si="8"/>
        <v>73.16</v>
      </c>
      <c r="H34" s="14">
        <f t="shared" ca="1" si="3"/>
        <v>317.897619047619</v>
      </c>
      <c r="I34" s="56">
        <f t="shared" ca="1" si="5"/>
        <v>4.0978941377347436E-2</v>
      </c>
      <c r="J34" s="14">
        <f t="shared" ca="1" si="4"/>
        <v>76.817999999999998</v>
      </c>
      <c r="K34" s="14">
        <f t="shared" ca="1" si="4"/>
        <v>333.79249999999996</v>
      </c>
      <c r="L34" s="58">
        <f t="shared" ca="1" si="9"/>
        <v>2.1058622652558867E-5</v>
      </c>
      <c r="M34" s="12">
        <f t="shared" ca="1" si="10"/>
        <v>1.2525252525252528</v>
      </c>
      <c r="N34" s="14">
        <f t="shared" ca="1" si="11"/>
        <v>50.45</v>
      </c>
      <c r="O34" s="14">
        <f t="shared" ca="1" si="11"/>
        <v>22.71</v>
      </c>
      <c r="P34" s="84">
        <f t="shared" ca="1" si="6"/>
        <v>73.16</v>
      </c>
      <c r="Q34" s="36"/>
      <c r="R34" s="36"/>
      <c r="S34" s="36"/>
    </row>
    <row r="35" spans="1:19">
      <c r="A35" s="36"/>
      <c r="C35" s="19" t="s">
        <v>61</v>
      </c>
      <c r="D35" s="54">
        <f t="shared" si="7"/>
        <v>2008.09</v>
      </c>
      <c r="E35" s="55">
        <v>3.9E-2</v>
      </c>
      <c r="F35" s="56">
        <v>5.0000000000000001E-3</v>
      </c>
      <c r="G35" s="57">
        <f t="shared" ca="1" si="8"/>
        <v>76.38</v>
      </c>
      <c r="H35" s="14">
        <f t="shared" ca="1" si="3"/>
        <v>331.88928571428568</v>
      </c>
      <c r="I35" s="56">
        <f t="shared" ca="1" si="5"/>
        <v>4.401312192454896E-2</v>
      </c>
      <c r="J35" s="14">
        <f t="shared" ca="1" si="4"/>
        <v>80.198999999999998</v>
      </c>
      <c r="K35" s="14">
        <f t="shared" ca="1" si="4"/>
        <v>348.48374999999999</v>
      </c>
      <c r="L35" s="58">
        <f t="shared" ca="1" si="9"/>
        <v>-1.3121924548963049E-5</v>
      </c>
      <c r="M35" s="12">
        <f t="shared" ca="1" si="10"/>
        <v>1.3076527991782232</v>
      </c>
      <c r="N35" s="14">
        <f t="shared" ca="1" si="11"/>
        <v>52.67</v>
      </c>
      <c r="O35" s="14">
        <f t="shared" ca="1" si="11"/>
        <v>23.71</v>
      </c>
      <c r="P35" s="84">
        <f t="shared" ca="1" si="6"/>
        <v>76.38</v>
      </c>
      <c r="Q35" s="36"/>
      <c r="R35" s="36"/>
      <c r="S35" s="36"/>
    </row>
    <row r="36" spans="1:19">
      <c r="A36" s="36"/>
      <c r="C36" s="19" t="s">
        <v>62</v>
      </c>
      <c r="D36" s="54">
        <f t="shared" si="7"/>
        <v>2009.1</v>
      </c>
      <c r="E36" s="55">
        <v>0.05</v>
      </c>
      <c r="F36" s="56">
        <v>5.0000000000000001E-3</v>
      </c>
      <c r="G36" s="57">
        <f t="shared" ca="1" si="8"/>
        <v>80.58</v>
      </c>
      <c r="H36" s="14">
        <f t="shared" ca="1" si="3"/>
        <v>350.13928571428568</v>
      </c>
      <c r="I36" s="56">
        <f t="shared" ca="1" si="5"/>
        <v>5.498821681068343E-2</v>
      </c>
      <c r="J36" s="14">
        <f t="shared" ca="1" si="4"/>
        <v>84.609000000000009</v>
      </c>
      <c r="K36" s="14">
        <f t="shared" ca="1" si="4"/>
        <v>367.64624999999995</v>
      </c>
      <c r="L36" s="58">
        <f t="shared" ca="1" si="9"/>
        <v>1.1783189316570686E-5</v>
      </c>
      <c r="M36" s="12">
        <f t="shared" ca="1" si="10"/>
        <v>1.3795582948125324</v>
      </c>
      <c r="N36" s="14">
        <f t="shared" ca="1" si="11"/>
        <v>55.57</v>
      </c>
      <c r="O36" s="14">
        <f t="shared" ca="1" si="11"/>
        <v>25.01</v>
      </c>
      <c r="P36" s="84">
        <f t="shared" ca="1" si="6"/>
        <v>80.58</v>
      </c>
      <c r="Q36" s="36"/>
      <c r="R36" s="36"/>
      <c r="S36" s="36"/>
    </row>
    <row r="37" spans="1:19">
      <c r="A37" s="36"/>
      <c r="C37" s="19" t="s">
        <v>63</v>
      </c>
      <c r="D37" s="54">
        <f t="shared" si="7"/>
        <v>2010.11</v>
      </c>
      <c r="E37" s="55">
        <v>-1.4E-2</v>
      </c>
      <c r="F37" s="56">
        <v>5.0000000000000001E-3</v>
      </c>
      <c r="G37" s="57">
        <f t="shared" ca="1" si="8"/>
        <v>79.849999999999994</v>
      </c>
      <c r="H37" s="14">
        <f t="shared" ca="1" si="3"/>
        <v>346.96726190476187</v>
      </c>
      <c r="I37" s="56">
        <f t="shared" ca="1" si="5"/>
        <v>-9.0593199305038421E-3</v>
      </c>
      <c r="J37" s="14">
        <f t="shared" ca="1" si="4"/>
        <v>83.842500000000001</v>
      </c>
      <c r="K37" s="14">
        <f t="shared" ca="1" si="4"/>
        <v>364.31562499999995</v>
      </c>
      <c r="L37" s="58">
        <f t="shared" ca="1" si="9"/>
        <v>5.9319930503841031E-5</v>
      </c>
      <c r="M37" s="12">
        <f t="shared" ca="1" si="10"/>
        <v>1.3670604348570454</v>
      </c>
      <c r="N37" s="14">
        <f t="shared" ca="1" si="11"/>
        <v>55.07</v>
      </c>
      <c r="O37" s="14">
        <f t="shared" ca="1" si="11"/>
        <v>24.78</v>
      </c>
      <c r="P37" s="84">
        <f t="shared" ca="1" si="6"/>
        <v>79.849999999999994</v>
      </c>
      <c r="Q37" s="36"/>
      <c r="R37" s="36"/>
      <c r="S37" s="36"/>
    </row>
    <row r="38" spans="1:19">
      <c r="A38" s="36"/>
      <c r="C38" s="19" t="s">
        <v>64</v>
      </c>
      <c r="D38" s="54">
        <f t="shared" si="7"/>
        <v>2011.12</v>
      </c>
      <c r="E38" s="55">
        <v>4.5999999999999999E-2</v>
      </c>
      <c r="F38" s="56">
        <v>5.0000000000000001E-3</v>
      </c>
      <c r="G38" s="57">
        <f t="shared" ca="1" si="8"/>
        <v>83.92</v>
      </c>
      <c r="H38" s="14">
        <f t="shared" ca="1" si="3"/>
        <v>364.65238095238101</v>
      </c>
      <c r="I38" s="56">
        <f t="shared" ca="1" si="5"/>
        <v>5.0970569818409785E-2</v>
      </c>
      <c r="J38" s="14">
        <f t="shared" ca="1" si="4"/>
        <v>88.116</v>
      </c>
      <c r="K38" s="14">
        <f t="shared" ca="1" si="4"/>
        <v>382.88500000000005</v>
      </c>
      <c r="L38" s="58">
        <f t="shared" ca="1" si="9"/>
        <v>2.9430181590212046E-5</v>
      </c>
      <c r="M38" s="12">
        <f t="shared" ca="1" si="10"/>
        <v>1.436740284197912</v>
      </c>
      <c r="N38" s="14">
        <f t="shared" ca="1" si="11"/>
        <v>57.88</v>
      </c>
      <c r="O38" s="14">
        <f t="shared" ca="1" si="11"/>
        <v>26.04</v>
      </c>
      <c r="P38" s="84">
        <f t="shared" ca="1" si="6"/>
        <v>83.92</v>
      </c>
      <c r="Q38" s="36"/>
      <c r="R38" s="36"/>
      <c r="S38" s="36"/>
    </row>
    <row r="39" spans="1:19">
      <c r="A39" s="36"/>
      <c r="C39" s="19" t="s">
        <v>65</v>
      </c>
      <c r="D39" s="54">
        <f t="shared" si="7"/>
        <v>2012.1299999999999</v>
      </c>
      <c r="E39" s="55">
        <v>5.6000000000000001E-2</v>
      </c>
      <c r="F39" s="56">
        <v>5.0000000000000001E-3</v>
      </c>
      <c r="G39" s="57">
        <f t="shared" ca="1" si="8"/>
        <v>89.04</v>
      </c>
      <c r="H39" s="14">
        <f t="shared" ca="1" si="3"/>
        <v>386.90000000000003</v>
      </c>
      <c r="I39" s="56">
        <f t="shared" ca="1" si="5"/>
        <v>6.1010486177311654E-2</v>
      </c>
      <c r="J39" s="14">
        <f t="shared" ca="1" si="4"/>
        <v>93.492000000000004</v>
      </c>
      <c r="K39" s="14">
        <f t="shared" ca="1" si="4"/>
        <v>406.24500000000006</v>
      </c>
      <c r="L39" s="58">
        <f t="shared" ca="1" si="9"/>
        <v>-1.0486177311655465E-5</v>
      </c>
      <c r="M39" s="12">
        <f t="shared" ca="1" si="10"/>
        <v>1.5243965074473558</v>
      </c>
      <c r="N39" s="14">
        <f t="shared" ca="1" si="11"/>
        <v>61.41</v>
      </c>
      <c r="O39" s="14">
        <f t="shared" ca="1" si="11"/>
        <v>27.63</v>
      </c>
      <c r="P39" s="84">
        <f t="shared" ca="1" si="6"/>
        <v>89.039999999999992</v>
      </c>
      <c r="Q39" s="36"/>
      <c r="R39" s="36"/>
      <c r="S39" s="36"/>
    </row>
    <row r="40" spans="1:19">
      <c r="A40" s="36"/>
      <c r="C40" s="19" t="s">
        <v>66</v>
      </c>
      <c r="D40" s="54">
        <f t="shared" si="7"/>
        <v>2013.1399999999999</v>
      </c>
      <c r="E40" s="55">
        <v>2.5999999999999999E-2</v>
      </c>
      <c r="F40" s="56">
        <v>5.0000000000000001E-3</v>
      </c>
      <c r="G40" s="57">
        <f t="shared" ca="1" si="8"/>
        <v>91.8</v>
      </c>
      <c r="H40" s="14">
        <f t="shared" ca="1" si="3"/>
        <v>398.89285714285711</v>
      </c>
      <c r="I40" s="56">
        <f t="shared" ca="1" si="5"/>
        <v>3.0997304582210068E-2</v>
      </c>
      <c r="J40" s="14">
        <f t="shared" ca="1" si="4"/>
        <v>96.39</v>
      </c>
      <c r="K40" s="14">
        <f t="shared" ca="1" si="4"/>
        <v>418.83749999999998</v>
      </c>
      <c r="L40" s="58">
        <f t="shared" ca="1" si="9"/>
        <v>2.6954177899315979E-6</v>
      </c>
      <c r="M40" s="12">
        <f t="shared" ca="1" si="10"/>
        <v>1.5716486902927587</v>
      </c>
      <c r="N40" s="14">
        <f t="shared" ca="1" si="11"/>
        <v>63.31</v>
      </c>
      <c r="O40" s="14">
        <f t="shared" ca="1" si="11"/>
        <v>28.49</v>
      </c>
      <c r="P40" s="84">
        <f t="shared" ca="1" si="6"/>
        <v>91.8</v>
      </c>
      <c r="Q40" s="36"/>
      <c r="R40" s="36"/>
      <c r="S40" s="36"/>
    </row>
    <row r="41" spans="1:19">
      <c r="A41" s="36"/>
      <c r="C41" s="19" t="s">
        <v>67</v>
      </c>
      <c r="D41" s="54">
        <f t="shared" si="7"/>
        <v>2014.1499999999999</v>
      </c>
      <c r="E41" s="55">
        <v>3.2000000000000001E-2</v>
      </c>
      <c r="F41" s="56">
        <v>5.0000000000000001E-3</v>
      </c>
      <c r="G41" s="57">
        <f t="shared" ca="1" si="8"/>
        <v>95.2</v>
      </c>
      <c r="H41" s="14">
        <f t="shared" ca="1" si="3"/>
        <v>413.66666666666669</v>
      </c>
      <c r="I41" s="56">
        <f t="shared" ca="1" si="5"/>
        <v>3.7037037037037167E-2</v>
      </c>
      <c r="J41" s="14">
        <f t="shared" ca="1" si="4"/>
        <v>99.960000000000008</v>
      </c>
      <c r="K41" s="14">
        <f t="shared" ca="1" si="4"/>
        <v>434.35</v>
      </c>
      <c r="L41" s="58">
        <f t="shared" ca="1" si="9"/>
        <v>-3.7037037037168652E-5</v>
      </c>
      <c r="M41" s="12">
        <f t="shared" ca="1" si="10"/>
        <v>1.6298579010443426</v>
      </c>
      <c r="N41" s="14">
        <f t="shared" ca="1" si="11"/>
        <v>65.650000000000006</v>
      </c>
      <c r="O41" s="14">
        <f t="shared" ca="1" si="11"/>
        <v>29.55</v>
      </c>
      <c r="P41" s="84">
        <f t="shared" ca="1" si="6"/>
        <v>95.2</v>
      </c>
      <c r="Q41" s="36"/>
      <c r="R41" s="36"/>
      <c r="S41" s="36"/>
    </row>
    <row r="42" spans="1:19">
      <c r="A42" s="36"/>
      <c r="C42" s="19" t="s">
        <v>68</v>
      </c>
      <c r="D42" s="54">
        <f t="shared" si="7"/>
        <v>2015.1599999999999</v>
      </c>
      <c r="E42" s="55">
        <v>1.2E-2</v>
      </c>
      <c r="F42" s="56">
        <v>0.01</v>
      </c>
      <c r="G42" s="57">
        <f t="shared" ca="1" si="8"/>
        <v>97.29</v>
      </c>
      <c r="H42" s="14">
        <f t="shared" ca="1" si="2"/>
        <v>422.74821428571431</v>
      </c>
      <c r="I42" s="56">
        <f t="shared" ca="1" si="5"/>
        <v>2.1953781512605058E-2</v>
      </c>
      <c r="J42" s="14">
        <f t="shared" ca="1" si="4"/>
        <v>102.15450000000001</v>
      </c>
      <c r="K42" s="14">
        <f t="shared" ca="1" si="4"/>
        <v>443.88562500000006</v>
      </c>
      <c r="L42" s="12"/>
      <c r="M42" s="12">
        <f t="shared" ca="1" si="10"/>
        <v>1.665639445300463</v>
      </c>
      <c r="N42" s="14">
        <f t="shared" ca="1" si="11"/>
        <v>67.09</v>
      </c>
      <c r="O42" s="14">
        <f t="shared" ca="1" si="11"/>
        <v>30.2</v>
      </c>
      <c r="P42" s="84">
        <f t="shared" ca="1" si="6"/>
        <v>97.29</v>
      </c>
      <c r="Q42" s="36"/>
      <c r="R42" s="36"/>
      <c r="S42" s="36"/>
    </row>
    <row r="43" spans="1:19">
      <c r="A43" s="36"/>
      <c r="C43" s="19" t="s">
        <v>69</v>
      </c>
      <c r="D43" s="54">
        <f t="shared" si="7"/>
        <v>2016.1699999999998</v>
      </c>
      <c r="E43" s="55" t="s">
        <v>70</v>
      </c>
      <c r="F43" s="56">
        <v>-0.01</v>
      </c>
      <c r="G43" s="57">
        <f ca="1">ROUND(+G42*(1+F43),2)</f>
        <v>96.32</v>
      </c>
      <c r="H43" s="14">
        <f t="shared" ca="1" si="2"/>
        <v>418.5333333333333</v>
      </c>
      <c r="I43" s="56">
        <f t="shared" ca="1" si="5"/>
        <v>-9.9701922088602409E-3</v>
      </c>
      <c r="J43" s="14">
        <f t="shared" ca="1" si="4"/>
        <v>101.136</v>
      </c>
      <c r="K43" s="14">
        <f t="shared" ca="1" si="4"/>
        <v>439.46</v>
      </c>
      <c r="L43" s="12"/>
      <c r="M43" s="12">
        <f t="shared" ca="1" si="10"/>
        <v>1.6490326998801581</v>
      </c>
      <c r="N43" s="14">
        <f t="shared" ca="1" si="11"/>
        <v>66.42</v>
      </c>
      <c r="O43" s="14">
        <f t="shared" ca="1" si="11"/>
        <v>29.9</v>
      </c>
      <c r="P43" s="84">
        <f t="shared" ca="1" si="6"/>
        <v>96.32</v>
      </c>
      <c r="Q43" s="36"/>
      <c r="R43" s="36"/>
      <c r="S43" s="36"/>
    </row>
    <row r="44" spans="1:19">
      <c r="A44" s="36"/>
      <c r="C44" s="19" t="s">
        <v>69</v>
      </c>
      <c r="D44" s="54">
        <f t="shared" si="7"/>
        <v>2017.1799999999998</v>
      </c>
      <c r="E44" s="55" t="s">
        <v>70</v>
      </c>
      <c r="F44" s="56">
        <v>-0.01</v>
      </c>
      <c r="G44" s="57">
        <f ca="1">ROUND(+G43*(1+F44),2)</f>
        <v>95.36</v>
      </c>
      <c r="H44" s="14">
        <f t="shared" ca="1" si="2"/>
        <v>414.36190476190473</v>
      </c>
      <c r="I44" s="56">
        <f t="shared" ca="1" si="5"/>
        <v>-9.9667774086378905E-3</v>
      </c>
      <c r="J44" s="14">
        <f t="shared" ref="J44:K52" ca="1" si="12">+G44*1.05</f>
        <v>100.128</v>
      </c>
      <c r="K44" s="14">
        <f t="shared" ca="1" si="12"/>
        <v>435.08</v>
      </c>
      <c r="L44" s="12"/>
      <c r="M44" s="12">
        <f t="shared" ca="1" si="10"/>
        <v>1.6325971580208873</v>
      </c>
      <c r="N44" s="14">
        <f t="shared" ca="1" si="11"/>
        <v>65.760000000000005</v>
      </c>
      <c r="O44" s="14">
        <f t="shared" ca="1" si="11"/>
        <v>29.6</v>
      </c>
      <c r="P44" s="84">
        <f t="shared" ca="1" si="6"/>
        <v>95.360000000000014</v>
      </c>
      <c r="Q44" s="36"/>
      <c r="R44" s="36"/>
      <c r="S44" s="36"/>
    </row>
    <row r="45" spans="1:19">
      <c r="A45" s="36"/>
      <c r="C45" s="19" t="s">
        <v>69</v>
      </c>
      <c r="D45" s="54">
        <f t="shared" si="7"/>
        <v>2018.1899999999998</v>
      </c>
      <c r="E45" s="55" t="s">
        <v>70</v>
      </c>
      <c r="F45" s="56">
        <v>-0.01</v>
      </c>
      <c r="G45" s="57">
        <f t="shared" ref="G45:G46" ca="1" si="13">ROUND(+G44*(1+F45),2)</f>
        <v>94.41</v>
      </c>
      <c r="H45" s="14">
        <f t="shared" ca="1" si="2"/>
        <v>410.23392857142858</v>
      </c>
      <c r="I45" s="56">
        <f t="shared" ca="1" si="5"/>
        <v>-9.9622483221475482E-3</v>
      </c>
      <c r="J45" s="14">
        <f t="shared" ca="1" si="12"/>
        <v>99.130499999999998</v>
      </c>
      <c r="K45" s="14">
        <f t="shared" ca="1" si="12"/>
        <v>430.74562500000002</v>
      </c>
      <c r="L45" s="12"/>
      <c r="M45" s="12">
        <f t="shared" ca="1" si="10"/>
        <v>1.616332819722651</v>
      </c>
      <c r="N45" s="14">
        <f t="shared" ca="1" si="11"/>
        <v>65.099999999999994</v>
      </c>
      <c r="O45" s="14">
        <f t="shared" ca="1" si="11"/>
        <v>29.31</v>
      </c>
      <c r="P45" s="84">
        <f t="shared" ca="1" si="6"/>
        <v>94.41</v>
      </c>
      <c r="Q45" s="36"/>
      <c r="R45" s="36"/>
      <c r="S45" s="36"/>
    </row>
    <row r="46" spans="1:19">
      <c r="A46" s="36"/>
      <c r="C46" s="19" t="s">
        <v>69</v>
      </c>
      <c r="D46" s="54">
        <f t="shared" si="7"/>
        <v>2019.1999999999998</v>
      </c>
      <c r="E46" s="55" t="s">
        <v>70</v>
      </c>
      <c r="F46" s="56">
        <v>-0.01</v>
      </c>
      <c r="G46" s="57">
        <f t="shared" ca="1" si="13"/>
        <v>93.47</v>
      </c>
      <c r="H46" s="14">
        <f t="shared" ca="1" si="2"/>
        <v>406.1494047619048</v>
      </c>
      <c r="I46" s="56">
        <f t="shared" ca="1" si="5"/>
        <v>-9.9565723969917558E-3</v>
      </c>
      <c r="J46" s="14">
        <f t="shared" ca="1" si="12"/>
        <v>98.143500000000003</v>
      </c>
      <c r="K46" s="14">
        <f t="shared" ca="1" si="12"/>
        <v>426.45687500000008</v>
      </c>
      <c r="L46" s="12"/>
      <c r="M46" s="12">
        <f t="shared" ca="1" si="10"/>
        <v>1.6002396849854486</v>
      </c>
      <c r="N46" s="14">
        <f t="shared" ref="N46:O52" ca="1" si="14">ROUND(+N45*(1+$I46),2)</f>
        <v>64.45</v>
      </c>
      <c r="O46" s="14">
        <f t="shared" ca="1" si="14"/>
        <v>29.02</v>
      </c>
      <c r="P46" s="84">
        <f t="shared" ca="1" si="6"/>
        <v>93.47</v>
      </c>
      <c r="Q46" s="36"/>
      <c r="R46" s="36"/>
      <c r="S46" s="36"/>
    </row>
    <row r="47" spans="1:19">
      <c r="A47" s="36"/>
      <c r="C47" s="25" t="s">
        <v>71</v>
      </c>
      <c r="D47" s="59">
        <f t="shared" si="7"/>
        <v>2020.2099999999998</v>
      </c>
      <c r="E47" s="60">
        <v>1.7000000000000001E-2</v>
      </c>
      <c r="F47" s="61">
        <v>0.01</v>
      </c>
      <c r="G47" s="62">
        <f t="shared" ref="G47:G52" ca="1" si="15">ROUND(+G46*(1+E47+F47),2)</f>
        <v>95.99</v>
      </c>
      <c r="H47" s="63">
        <f t="shared" ca="1" si="2"/>
        <v>417.09940476190474</v>
      </c>
      <c r="I47" s="61">
        <f t="shared" ca="1" si="5"/>
        <v>2.6960522092649878E-2</v>
      </c>
      <c r="J47" s="63">
        <f t="shared" ca="1" si="12"/>
        <v>100.7895</v>
      </c>
      <c r="K47" s="63">
        <f t="shared" ca="1" si="12"/>
        <v>437.95437499999997</v>
      </c>
      <c r="L47" s="22"/>
      <c r="M47" s="12">
        <f t="shared" ca="1" si="10"/>
        <v>1.6433829823660338</v>
      </c>
      <c r="N47" s="63">
        <f t="shared" ca="1" si="14"/>
        <v>66.19</v>
      </c>
      <c r="O47" s="63">
        <f t="shared" ca="1" si="14"/>
        <v>29.8</v>
      </c>
      <c r="P47" s="84">
        <f t="shared" ca="1" si="6"/>
        <v>95.99</v>
      </c>
      <c r="Q47" s="36"/>
      <c r="R47" s="36"/>
      <c r="S47" s="36"/>
    </row>
    <row r="48" spans="1:19">
      <c r="A48" s="36"/>
      <c r="C48" s="25" t="s">
        <v>72</v>
      </c>
      <c r="D48" s="59">
        <f t="shared" si="7"/>
        <v>2021.2199999999998</v>
      </c>
      <c r="E48" s="60">
        <v>5.0000000000000001E-3</v>
      </c>
      <c r="F48" s="61">
        <v>0.01</v>
      </c>
      <c r="G48" s="62">
        <f t="shared" ca="1" si="15"/>
        <v>97.43</v>
      </c>
      <c r="H48" s="63">
        <f t="shared" ca="1" si="2"/>
        <v>423.35654761904766</v>
      </c>
      <c r="I48" s="61">
        <f t="shared" ca="1" si="5"/>
        <v>1.5001562662777534E-2</v>
      </c>
      <c r="J48" s="63">
        <f t="shared" ca="1" si="12"/>
        <v>102.30150000000002</v>
      </c>
      <c r="K48" s="63">
        <f t="shared" ca="1" si="12"/>
        <v>444.52437500000008</v>
      </c>
      <c r="L48" s="22"/>
      <c r="M48" s="85">
        <f t="shared" ca="1" si="10"/>
        <v>1.6680362951549401</v>
      </c>
      <c r="N48" s="63">
        <f t="shared" ca="1" si="14"/>
        <v>67.180000000000007</v>
      </c>
      <c r="O48" s="63">
        <f t="shared" ca="1" si="14"/>
        <v>30.25</v>
      </c>
      <c r="P48" s="84">
        <f t="shared" ca="1" si="6"/>
        <v>97.43</v>
      </c>
      <c r="Q48" s="36"/>
      <c r="R48" s="36"/>
      <c r="S48" s="36"/>
    </row>
    <row r="49" spans="1:19">
      <c r="A49" s="36"/>
      <c r="C49" s="25" t="s">
        <v>73</v>
      </c>
      <c r="D49" s="59">
        <f t="shared" si="7"/>
        <v>2022.2299999999998</v>
      </c>
      <c r="E49" s="60">
        <v>3.1E-2</v>
      </c>
      <c r="F49" s="61">
        <v>0.01</v>
      </c>
      <c r="G49" s="62">
        <f t="shared" ca="1" si="15"/>
        <v>101.42</v>
      </c>
      <c r="H49" s="63">
        <f t="shared" ca="1" si="2"/>
        <v>440.69404761904769</v>
      </c>
      <c r="I49" s="61">
        <f t="shared" ca="1" si="5"/>
        <v>4.0952478702658397E-2</v>
      </c>
      <c r="J49" s="63">
        <f t="shared" ca="1" si="12"/>
        <v>106.491</v>
      </c>
      <c r="K49" s="63">
        <f t="shared" ca="1" si="12"/>
        <v>462.7287500000001</v>
      </c>
      <c r="L49" s="22"/>
      <c r="M49" s="85">
        <f t="shared" ca="1" si="10"/>
        <v>1.7363465160075342</v>
      </c>
      <c r="N49" s="63">
        <f t="shared" ca="1" si="14"/>
        <v>69.930000000000007</v>
      </c>
      <c r="O49" s="63">
        <f t="shared" ca="1" si="14"/>
        <v>31.49</v>
      </c>
      <c r="P49" s="84">
        <f t="shared" ca="1" si="6"/>
        <v>101.42</v>
      </c>
      <c r="Q49" s="36"/>
      <c r="R49" s="36"/>
      <c r="S49" s="36"/>
    </row>
    <row r="50" spans="1:19">
      <c r="A50" s="36"/>
      <c r="C50" s="25" t="s">
        <v>74</v>
      </c>
      <c r="D50" s="59">
        <f t="shared" si="7"/>
        <v>2023.2399999999998</v>
      </c>
      <c r="E50" s="60">
        <v>0.10100000000000001</v>
      </c>
      <c r="F50" s="90">
        <v>0.01</v>
      </c>
      <c r="G50" s="62">
        <f t="shared" ca="1" si="15"/>
        <v>112.68</v>
      </c>
      <c r="H50" s="63">
        <f t="shared" ca="1" si="2"/>
        <v>489.62142857142862</v>
      </c>
      <c r="I50" s="61">
        <f t="shared" ca="1" si="5"/>
        <v>0.1110234667718398</v>
      </c>
      <c r="J50" s="63">
        <f t="shared" ca="1" si="12"/>
        <v>118.31400000000001</v>
      </c>
      <c r="K50" s="63">
        <f t="shared" ca="1" si="12"/>
        <v>514.10250000000008</v>
      </c>
      <c r="L50" s="22"/>
      <c r="M50" s="85">
        <f t="shared" ca="1" si="10"/>
        <v>1.9291217257318964</v>
      </c>
      <c r="N50" s="63">
        <f t="shared" ca="1" si="14"/>
        <v>77.69</v>
      </c>
      <c r="O50" s="63">
        <f t="shared" ca="1" si="14"/>
        <v>34.99</v>
      </c>
      <c r="P50" s="84">
        <f t="shared" ca="1" si="6"/>
        <v>112.68</v>
      </c>
      <c r="Q50" s="36"/>
      <c r="R50" s="36"/>
      <c r="S50" s="36"/>
    </row>
    <row r="51" spans="1:19">
      <c r="A51" s="36"/>
      <c r="C51" s="25" t="s">
        <v>75</v>
      </c>
      <c r="D51" s="59">
        <f t="shared" si="7"/>
        <v>2024.2499999999998</v>
      </c>
      <c r="E51" s="60">
        <v>6.7000000000000004E-2</v>
      </c>
      <c r="F51" s="61">
        <v>0.01</v>
      </c>
      <c r="G51" s="62">
        <f t="shared" ca="1" si="15"/>
        <v>121.36</v>
      </c>
      <c r="H51" s="63">
        <f t="shared" ca="1" si="2"/>
        <v>527.33809523809521</v>
      </c>
      <c r="I51" s="61">
        <f t="shared" ca="1" si="5"/>
        <v>7.7032303869364396E-2</v>
      </c>
      <c r="J51" s="63">
        <f t="shared" ca="1" si="12"/>
        <v>127.42800000000001</v>
      </c>
      <c r="K51" s="63">
        <f t="shared" ca="1" si="12"/>
        <v>553.70500000000004</v>
      </c>
      <c r="L51" s="22"/>
      <c r="M51" s="85">
        <f t="shared" ca="1" si="10"/>
        <v>2.0777264167094684</v>
      </c>
      <c r="N51" s="63">
        <f t="shared" ca="1" si="14"/>
        <v>83.67</v>
      </c>
      <c r="O51" s="63">
        <f t="shared" ca="1" si="14"/>
        <v>37.69</v>
      </c>
      <c r="P51" s="84">
        <f t="shared" ca="1" si="6"/>
        <v>121.36</v>
      </c>
      <c r="Q51" s="36"/>
      <c r="R51" s="36"/>
      <c r="S51" s="36"/>
    </row>
    <row r="52" spans="1:19">
      <c r="A52" s="36"/>
      <c r="C52" s="25" t="s">
        <v>76</v>
      </c>
      <c r="D52" s="59">
        <f t="shared" si="7"/>
        <v>2025.2599999999998</v>
      </c>
      <c r="E52" s="60">
        <v>1.7000000000000001E-2</v>
      </c>
      <c r="F52" s="61">
        <v>0.01</v>
      </c>
      <c r="G52" s="62">
        <f t="shared" ca="1" si="15"/>
        <v>124.64</v>
      </c>
      <c r="H52" s="63">
        <f t="shared" ca="1" si="2"/>
        <v>541.59047619047612</v>
      </c>
      <c r="I52" s="61">
        <f t="shared" ca="1" si="5"/>
        <v>2.7027027027026963E-2</v>
      </c>
      <c r="J52" s="63">
        <f t="shared" ca="1" si="12"/>
        <v>130.87200000000001</v>
      </c>
      <c r="K52" s="63">
        <f t="shared" ca="1" si="12"/>
        <v>568.66999999999996</v>
      </c>
      <c r="L52" s="22"/>
      <c r="M52" s="85">
        <f t="shared" ca="1" si="10"/>
        <v>2.1338811847286432</v>
      </c>
      <c r="N52" s="63">
        <f t="shared" ca="1" si="14"/>
        <v>85.93</v>
      </c>
      <c r="O52" s="63">
        <f t="shared" ca="1" si="14"/>
        <v>38.71</v>
      </c>
      <c r="P52" s="86">
        <f t="shared" ca="1" si="6"/>
        <v>124.64000000000001</v>
      </c>
      <c r="Q52" s="36"/>
      <c r="R52" s="36"/>
      <c r="S52" s="36"/>
    </row>
    <row r="53" spans="1:19">
      <c r="A53" s="36"/>
      <c r="C53" s="28"/>
      <c r="D53" s="64"/>
      <c r="E53" s="65"/>
      <c r="F53" s="53"/>
      <c r="G53" s="38"/>
      <c r="H53" s="37"/>
      <c r="I53" s="53"/>
      <c r="J53" s="37"/>
      <c r="K53" s="37"/>
      <c r="N53" s="37"/>
      <c r="O53" s="37"/>
      <c r="P53" s="52"/>
      <c r="Q53" s="36"/>
      <c r="R53" s="36"/>
      <c r="S53" s="36"/>
    </row>
    <row r="54" spans="1:19">
      <c r="A54" s="36"/>
      <c r="C54" s="66" t="s">
        <v>77</v>
      </c>
      <c r="Q54" s="36"/>
      <c r="R54" s="36"/>
      <c r="S54" s="36"/>
    </row>
    <row r="55" spans="1:19">
      <c r="A55" s="36"/>
      <c r="C55" s="67" t="s">
        <v>78</v>
      </c>
      <c r="Q55" s="36"/>
      <c r="R55" s="36"/>
      <c r="S55" s="36"/>
    </row>
    <row r="56" spans="1:19">
      <c r="A56" s="36"/>
      <c r="C56" s="68" t="s">
        <v>79</v>
      </c>
      <c r="Q56" s="36"/>
      <c r="R56" s="36"/>
      <c r="S56" s="36"/>
    </row>
    <row r="57" spans="1:19">
      <c r="A57" s="36"/>
      <c r="F57" s="39"/>
      <c r="G57" s="39"/>
      <c r="Q57" s="36"/>
      <c r="R57" s="36"/>
      <c r="S57" s="36"/>
    </row>
    <row r="58" spans="1:19" s="69" customFormat="1" ht="26.5">
      <c r="A58" s="36"/>
      <c r="F58" s="70" t="s">
        <v>80</v>
      </c>
      <c r="G58" s="71" t="s">
        <v>81</v>
      </c>
      <c r="J58" s="72"/>
      <c r="Q58" s="36"/>
      <c r="R58" s="36"/>
      <c r="S58" s="36"/>
    </row>
    <row r="59" spans="1:19" ht="26" hidden="1">
      <c r="A59" s="36"/>
      <c r="F59" s="73" t="s">
        <v>80</v>
      </c>
      <c r="G59" s="74" t="s">
        <v>81</v>
      </c>
      <c r="J59" s="75">
        <v>321.2</v>
      </c>
      <c r="K59" s="37"/>
      <c r="Q59" s="36"/>
      <c r="R59" s="36"/>
      <c r="S59" s="36"/>
    </row>
    <row r="60" spans="1:19">
      <c r="A60" s="36"/>
      <c r="F60" s="76" t="s">
        <v>82</v>
      </c>
      <c r="G60" s="77">
        <v>321.2</v>
      </c>
      <c r="J60" s="75">
        <v>343.7</v>
      </c>
      <c r="K60" s="37"/>
      <c r="Q60" s="36"/>
      <c r="R60" s="36"/>
      <c r="S60" s="36"/>
    </row>
    <row r="61" spans="1:19">
      <c r="A61" s="36"/>
      <c r="F61" s="76" t="s">
        <v>83</v>
      </c>
      <c r="G61" s="77">
        <v>343.7</v>
      </c>
      <c r="J61" s="75">
        <v>345.4</v>
      </c>
      <c r="K61" s="37"/>
      <c r="Q61" s="36"/>
      <c r="R61" s="36"/>
      <c r="S61" s="36"/>
    </row>
    <row r="62" spans="1:19">
      <c r="A62" s="36"/>
      <c r="F62" s="76" t="s">
        <v>84</v>
      </c>
      <c r="G62" s="77">
        <v>345.4</v>
      </c>
      <c r="J62" s="75">
        <v>328.3</v>
      </c>
      <c r="K62" s="37"/>
      <c r="Q62" s="36"/>
      <c r="R62" s="36"/>
      <c r="S62" s="36"/>
    </row>
    <row r="63" spans="1:19">
      <c r="A63" s="36"/>
      <c r="F63" s="76" t="s">
        <v>85</v>
      </c>
      <c r="G63" s="77">
        <v>328.3</v>
      </c>
      <c r="J63" s="75">
        <v>330.1</v>
      </c>
      <c r="K63" s="37"/>
      <c r="Q63" s="36"/>
      <c r="R63" s="36"/>
      <c r="S63" s="36"/>
    </row>
    <row r="64" spans="1:19">
      <c r="A64" s="36"/>
      <c r="F64" s="76" t="s">
        <v>86</v>
      </c>
      <c r="G64" s="77">
        <v>330.1</v>
      </c>
      <c r="J64" s="75">
        <v>322</v>
      </c>
      <c r="K64" s="37"/>
      <c r="Q64" s="36"/>
      <c r="R64" s="36"/>
      <c r="S64" s="36"/>
    </row>
    <row r="65" spans="1:19">
      <c r="A65" s="36"/>
      <c r="F65" s="76" t="s">
        <v>20</v>
      </c>
      <c r="G65" s="77">
        <v>322</v>
      </c>
      <c r="J65" s="75">
        <v>338.4</v>
      </c>
      <c r="K65" s="37"/>
      <c r="Q65" s="36"/>
      <c r="R65" s="36"/>
      <c r="S65" s="36"/>
    </row>
    <row r="66" spans="1:19">
      <c r="F66" s="76" t="s">
        <v>87</v>
      </c>
      <c r="G66" s="77">
        <v>338.4</v>
      </c>
      <c r="J66" s="75">
        <v>255.5</v>
      </c>
      <c r="K66" s="37"/>
      <c r="Q66" s="36"/>
      <c r="R66" s="36"/>
      <c r="S66" s="36"/>
    </row>
    <row r="67" spans="1:19">
      <c r="F67" s="76" t="s">
        <v>88</v>
      </c>
      <c r="G67" s="77">
        <v>255.5</v>
      </c>
      <c r="J67" s="75">
        <v>323.7</v>
      </c>
      <c r="K67" s="37"/>
      <c r="Q67" s="36"/>
      <c r="R67" s="36"/>
      <c r="S67" s="36"/>
    </row>
    <row r="68" spans="1:19">
      <c r="F68" s="76" t="s">
        <v>89</v>
      </c>
      <c r="G68" s="77">
        <v>323.7</v>
      </c>
      <c r="J68" s="75">
        <v>321.10000000000002</v>
      </c>
      <c r="K68" s="37"/>
      <c r="Q68" s="36"/>
      <c r="R68" s="36"/>
      <c r="S68" s="36"/>
    </row>
    <row r="69" spans="1:19">
      <c r="F69" s="76" t="s">
        <v>90</v>
      </c>
      <c r="G69" s="77">
        <v>321.10000000000002</v>
      </c>
      <c r="J69" s="75">
        <v>278</v>
      </c>
      <c r="K69" s="37"/>
      <c r="Q69" s="36"/>
      <c r="R69" s="36"/>
      <c r="S69" s="36"/>
    </row>
    <row r="70" spans="1:19">
      <c r="F70" s="76" t="s">
        <v>91</v>
      </c>
      <c r="G70" s="77">
        <v>278</v>
      </c>
      <c r="J70" s="75">
        <v>293.89999999999998</v>
      </c>
      <c r="K70" s="37"/>
      <c r="Q70" s="36"/>
      <c r="R70" s="36"/>
      <c r="S70" s="36"/>
    </row>
    <row r="71" spans="1:19">
      <c r="F71" s="76" t="s">
        <v>92</v>
      </c>
      <c r="G71" s="77">
        <v>293.89999999999998</v>
      </c>
      <c r="J71" s="75">
        <v>289.7</v>
      </c>
      <c r="K71" s="37"/>
      <c r="Q71" s="36"/>
      <c r="R71" s="36"/>
      <c r="S71" s="36"/>
    </row>
    <row r="72" spans="1:19">
      <c r="F72" s="76" t="s">
        <v>93</v>
      </c>
      <c r="G72" s="77">
        <v>289.7</v>
      </c>
      <c r="J72" s="75">
        <v>281.5</v>
      </c>
      <c r="K72" s="37"/>
      <c r="Q72" s="36"/>
      <c r="R72" s="36"/>
      <c r="S72" s="36"/>
    </row>
    <row r="73" spans="1:19">
      <c r="F73" s="76" t="s">
        <v>94</v>
      </c>
      <c r="G73" s="77">
        <v>281.5</v>
      </c>
      <c r="J73" s="75">
        <v>325.89999999999998</v>
      </c>
      <c r="K73" s="37"/>
      <c r="Q73" s="36"/>
      <c r="R73" s="36"/>
      <c r="S73" s="36"/>
    </row>
    <row r="74" spans="1:19">
      <c r="F74" s="76" t="s">
        <v>95</v>
      </c>
      <c r="G74" s="77">
        <v>325.89999999999998</v>
      </c>
      <c r="J74" s="75">
        <v>308</v>
      </c>
      <c r="K74" s="37"/>
      <c r="Q74" s="36"/>
      <c r="R74" s="36"/>
      <c r="S74" s="36"/>
    </row>
    <row r="75" spans="1:19">
      <c r="F75" s="76" t="s">
        <v>96</v>
      </c>
      <c r="G75" s="77">
        <v>308</v>
      </c>
      <c r="J75" s="75">
        <v>354.1</v>
      </c>
      <c r="K75" s="37"/>
      <c r="Q75" s="36"/>
      <c r="R75" s="36"/>
      <c r="S75" s="36"/>
    </row>
    <row r="76" spans="1:19">
      <c r="F76" s="76" t="s">
        <v>97</v>
      </c>
      <c r="G76" s="77">
        <v>354.1</v>
      </c>
      <c r="J76" s="75">
        <v>307.3</v>
      </c>
      <c r="K76" s="37"/>
      <c r="Q76" s="36"/>
      <c r="R76" s="36"/>
      <c r="S76" s="36"/>
    </row>
    <row r="77" spans="1:19">
      <c r="F77" s="76" t="s">
        <v>98</v>
      </c>
      <c r="G77" s="77">
        <v>307.3</v>
      </c>
      <c r="J77" s="75">
        <v>328.7</v>
      </c>
      <c r="K77" s="37"/>
      <c r="Q77" s="36"/>
      <c r="R77" s="36"/>
      <c r="S77" s="36"/>
    </row>
    <row r="78" spans="1:19">
      <c r="F78" s="76" t="s">
        <v>99</v>
      </c>
      <c r="G78" s="77">
        <v>328.7</v>
      </c>
      <c r="J78" s="75">
        <v>289.60000000000002</v>
      </c>
      <c r="K78" s="37"/>
      <c r="Q78" s="36"/>
      <c r="R78" s="36"/>
      <c r="S78" s="36"/>
    </row>
    <row r="79" spans="1:19">
      <c r="F79" s="76" t="s">
        <v>100</v>
      </c>
      <c r="G79" s="78">
        <v>289.60000000000002</v>
      </c>
      <c r="J79" s="75">
        <v>343.7</v>
      </c>
      <c r="K79" s="37"/>
      <c r="Q79" s="36"/>
      <c r="R79" s="36"/>
      <c r="S79" s="36"/>
    </row>
    <row r="80" spans="1:19">
      <c r="F80" s="76" t="s">
        <v>101</v>
      </c>
      <c r="G80" s="77">
        <v>343.7</v>
      </c>
      <c r="J80" s="75">
        <v>318.39999999999998</v>
      </c>
      <c r="K80" s="37"/>
      <c r="Q80" s="36"/>
      <c r="R80" s="36"/>
      <c r="S80" s="36"/>
    </row>
    <row r="81" spans="6:19">
      <c r="F81" s="76" t="s">
        <v>102</v>
      </c>
      <c r="G81" s="77">
        <v>318.39999999999998</v>
      </c>
      <c r="J81" s="75">
        <v>288.5</v>
      </c>
      <c r="K81" s="37"/>
      <c r="Q81" s="36"/>
      <c r="R81" s="36"/>
      <c r="S81" s="36"/>
    </row>
    <row r="82" spans="6:19">
      <c r="F82" s="76" t="s">
        <v>103</v>
      </c>
      <c r="G82" s="77">
        <v>288.5</v>
      </c>
      <c r="J82" s="75">
        <v>316.39999999999998</v>
      </c>
      <c r="K82" s="37"/>
      <c r="Q82" s="36"/>
      <c r="R82" s="36"/>
      <c r="S82" s="36"/>
    </row>
    <row r="83" spans="6:19">
      <c r="F83" s="76" t="s">
        <v>104</v>
      </c>
      <c r="G83" s="77">
        <v>316.39999999999998</v>
      </c>
      <c r="J83" s="75">
        <v>302.7</v>
      </c>
      <c r="K83" s="37"/>
      <c r="Q83" s="36"/>
      <c r="R83" s="36"/>
      <c r="S83" s="36"/>
    </row>
    <row r="84" spans="6:19">
      <c r="F84" s="76" t="s">
        <v>105</v>
      </c>
      <c r="G84" s="77">
        <v>302.7</v>
      </c>
      <c r="J84" s="75">
        <v>303.10000000000002</v>
      </c>
      <c r="K84" s="37"/>
      <c r="Q84" s="36"/>
      <c r="R84" s="36"/>
      <c r="S84" s="36"/>
    </row>
    <row r="85" spans="6:19">
      <c r="F85" s="87" t="s">
        <v>29</v>
      </c>
      <c r="G85" s="88">
        <v>303.10000000000002</v>
      </c>
      <c r="J85" s="75">
        <v>286.7</v>
      </c>
      <c r="K85" s="37"/>
      <c r="Q85" s="36"/>
      <c r="R85" s="36"/>
      <c r="S85" s="36"/>
    </row>
    <row r="86" spans="6:19">
      <c r="F86" s="76" t="s">
        <v>106</v>
      </c>
      <c r="G86" s="77">
        <v>286.7</v>
      </c>
      <c r="J86" s="75">
        <v>324.89999999999998</v>
      </c>
      <c r="K86" s="37"/>
      <c r="Q86" s="36"/>
      <c r="R86" s="36"/>
      <c r="S86" s="36"/>
    </row>
    <row r="87" spans="6:19">
      <c r="F87" s="76" t="s">
        <v>107</v>
      </c>
      <c r="G87" s="79">
        <v>324.89999999999998</v>
      </c>
      <c r="J87" s="75">
        <v>302.5</v>
      </c>
      <c r="K87" s="37"/>
      <c r="Q87" s="36"/>
      <c r="R87" s="36"/>
      <c r="S87" s="36"/>
    </row>
    <row r="88" spans="6:19">
      <c r="F88" s="76" t="s">
        <v>108</v>
      </c>
      <c r="G88" s="77">
        <v>302.5</v>
      </c>
      <c r="J88" s="75">
        <v>299.60000000000002</v>
      </c>
      <c r="K88" s="37"/>
      <c r="Q88" s="36"/>
      <c r="R88" s="36"/>
      <c r="S88" s="36"/>
    </row>
    <row r="89" spans="6:19">
      <c r="F89" s="76" t="s">
        <v>109</v>
      </c>
      <c r="G89" s="77">
        <v>299.60000000000002</v>
      </c>
      <c r="J89" s="75">
        <v>328.5</v>
      </c>
      <c r="K89" s="37"/>
      <c r="Q89" s="36"/>
      <c r="R89" s="36"/>
      <c r="S89" s="36"/>
    </row>
    <row r="90" spans="6:19">
      <c r="F90" s="76" t="s">
        <v>110</v>
      </c>
      <c r="G90" s="77">
        <v>328.5</v>
      </c>
      <c r="J90" s="75">
        <v>276.10000000000002</v>
      </c>
      <c r="K90" s="37"/>
      <c r="Q90" s="36"/>
      <c r="R90" s="36"/>
      <c r="S90" s="36"/>
    </row>
    <row r="91" spans="6:19">
      <c r="F91" s="76" t="s">
        <v>111</v>
      </c>
      <c r="G91" s="77">
        <v>276.10000000000002</v>
      </c>
      <c r="J91" s="75">
        <v>298</v>
      </c>
      <c r="K91" s="37"/>
      <c r="Q91" s="36"/>
      <c r="R91" s="36"/>
      <c r="S91" s="36"/>
    </row>
    <row r="92" spans="6:19">
      <c r="F92" s="76" t="s">
        <v>112</v>
      </c>
      <c r="G92" s="77">
        <v>298</v>
      </c>
      <c r="J92" s="75">
        <v>323.8</v>
      </c>
      <c r="K92" s="37"/>
      <c r="Q92" s="36"/>
      <c r="R92" s="36"/>
      <c r="S92" s="36"/>
    </row>
    <row r="93" spans="6:19">
      <c r="F93" s="76" t="s">
        <v>113</v>
      </c>
      <c r="G93" s="77">
        <v>323.8</v>
      </c>
      <c r="J93" s="75">
        <v>295.39999999999998</v>
      </c>
      <c r="K93" s="37"/>
      <c r="Q93" s="36"/>
      <c r="R93" s="36"/>
      <c r="S93" s="36"/>
    </row>
    <row r="94" spans="6:19">
      <c r="F94" s="76" t="s">
        <v>114</v>
      </c>
      <c r="G94" s="77">
        <v>295.39999999999998</v>
      </c>
      <c r="J94" s="75">
        <v>299.7</v>
      </c>
      <c r="K94" s="37"/>
      <c r="Q94" s="36"/>
      <c r="R94" s="36"/>
      <c r="S94" s="36"/>
    </row>
    <row r="95" spans="6:19">
      <c r="F95" s="76" t="s">
        <v>115</v>
      </c>
      <c r="G95" s="77">
        <v>299.7</v>
      </c>
      <c r="J95" s="75">
        <v>299.10000000000002</v>
      </c>
      <c r="K95" s="37"/>
      <c r="Q95" s="36"/>
      <c r="R95" s="36"/>
      <c r="S95" s="36"/>
    </row>
    <row r="96" spans="6:19">
      <c r="F96" s="76" t="s">
        <v>116</v>
      </c>
      <c r="G96" s="77">
        <v>299.10000000000002</v>
      </c>
      <c r="J96" s="75">
        <v>296.2</v>
      </c>
      <c r="K96" s="37"/>
      <c r="Q96" s="36"/>
      <c r="R96" s="36"/>
      <c r="S96" s="36"/>
    </row>
    <row r="97" spans="6:19">
      <c r="F97" s="76" t="s">
        <v>117</v>
      </c>
      <c r="G97" s="77">
        <v>296.2</v>
      </c>
      <c r="J97" s="75">
        <v>304.3</v>
      </c>
      <c r="K97" s="37"/>
      <c r="Q97" s="36"/>
      <c r="R97" s="36"/>
      <c r="S97" s="36"/>
    </row>
    <row r="98" spans="6:19">
      <c r="F98" s="76" t="s">
        <v>118</v>
      </c>
      <c r="G98" s="77">
        <v>304.3</v>
      </c>
      <c r="J98" s="75">
        <v>333.2</v>
      </c>
      <c r="K98" s="37"/>
      <c r="Q98" s="36"/>
      <c r="R98" s="36"/>
      <c r="S98" s="36"/>
    </row>
    <row r="99" spans="6:19">
      <c r="F99" s="76" t="s">
        <v>119</v>
      </c>
      <c r="G99" s="77">
        <v>333.2</v>
      </c>
      <c r="J99" s="75">
        <v>307.89999999999998</v>
      </c>
      <c r="K99" s="37"/>
      <c r="Q99" s="36"/>
      <c r="R99" s="36"/>
      <c r="S99" s="36"/>
    </row>
    <row r="100" spans="6:19">
      <c r="F100" s="76" t="s">
        <v>120</v>
      </c>
      <c r="G100" s="77">
        <v>307.89999999999998</v>
      </c>
      <c r="J100" s="75">
        <v>326.10000000000002</v>
      </c>
      <c r="K100" s="37"/>
      <c r="Q100" s="36"/>
      <c r="R100" s="36"/>
      <c r="S100" s="36"/>
    </row>
    <row r="101" spans="6:19" ht="15" customHeight="1">
      <c r="F101" s="76" t="s">
        <v>121</v>
      </c>
      <c r="G101" s="77">
        <v>326.10000000000002</v>
      </c>
      <c r="J101" s="75">
        <v>320.60000000000002</v>
      </c>
      <c r="K101" s="37"/>
      <c r="Q101" s="36"/>
      <c r="R101" s="36"/>
      <c r="S101" s="36"/>
    </row>
    <row r="102" spans="6:19" ht="15" customHeight="1">
      <c r="F102" s="76" t="s">
        <v>122</v>
      </c>
      <c r="G102" s="79">
        <v>320.60000000000002</v>
      </c>
    </row>
    <row r="103" spans="6:19" ht="15" customHeight="1">
      <c r="F103" s="76" t="s">
        <v>123</v>
      </c>
      <c r="G103" s="77">
        <v>332.5</v>
      </c>
      <c r="J103" s="75">
        <v>302.7</v>
      </c>
      <c r="K103" s="37"/>
    </row>
    <row r="104" spans="6:19">
      <c r="F104" s="76" t="s">
        <v>124</v>
      </c>
      <c r="G104" s="77">
        <v>302.7</v>
      </c>
      <c r="J104" s="75">
        <v>313.89999999999998</v>
      </c>
      <c r="K104" s="37"/>
    </row>
    <row r="105" spans="6:19">
      <c r="F105" s="80" t="s">
        <v>125</v>
      </c>
      <c r="G105" s="81">
        <v>313.89999999999998</v>
      </c>
      <c r="J105" s="82"/>
      <c r="K105" s="37"/>
    </row>
    <row r="106" spans="6:19">
      <c r="J106" s="82"/>
    </row>
    <row r="107" spans="6:19">
      <c r="J107" s="82"/>
    </row>
  </sheetData>
  <mergeCells count="1">
    <mergeCell ref="H15:J15"/>
  </mergeCells>
  <dataValidations count="2">
    <dataValidation type="list" allowBlank="1" showInputMessage="1" showErrorMessage="1" sqref="F7" xr:uid="{4F3218B7-0A3B-4453-8BD1-35B34F1C4AA3}">
      <formula1>$F$60:$F$105</formula1>
    </dataValidation>
    <dataValidation type="list" allowBlank="1" showInputMessage="1" showErrorMessage="1" sqref="F9" xr:uid="{C1704F66-CE16-4E0F-8D5A-CACF0CD2F4EF}">
      <formula1>$J$6:$J$12</formula1>
    </dataValidation>
  </dataValidations>
  <hyperlinks>
    <hyperlink ref="C55" r:id="rId1" xr:uid="{5A899DD7-F63F-4C2D-BC1D-85CF180F7667}"/>
    <hyperlink ref="C56" r:id="rId2" xr:uid="{039D63E6-AB2B-427F-9CCB-D21C371AFB1E}"/>
    <hyperlink ref="C54" r:id="rId3" xr:uid="{3666020D-FDB5-4BBA-B8D8-757E1146214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D85F-2FCC-4083-A8F1-4A7F5F59D68F}">
  <dimension ref="C2:S107"/>
  <sheetViews>
    <sheetView workbookViewId="0"/>
  </sheetViews>
  <sheetFormatPr defaultColWidth="8.81640625" defaultRowHeight="14.5"/>
  <cols>
    <col min="1" max="2" width="4.54296875" style="7" customWidth="1"/>
    <col min="3" max="3" width="16" style="7" customWidth="1"/>
    <col min="4" max="4" width="8.81640625" style="7"/>
    <col min="5" max="5" width="35.81640625" style="7" customWidth="1"/>
    <col min="6" max="6" width="30.54296875" style="7" customWidth="1"/>
    <col min="7" max="7" width="14.81640625" style="7" customWidth="1"/>
    <col min="8" max="8" width="12.1796875" style="7" bestFit="1" customWidth="1"/>
    <col min="9" max="9" width="15.453125" style="7" customWidth="1"/>
    <col min="10" max="10" width="12.1796875" style="7" bestFit="1" customWidth="1"/>
    <col min="11" max="11" width="8.81640625" style="7"/>
    <col min="12" max="12" width="0" style="7" hidden="1" customWidth="1"/>
    <col min="13" max="13" width="12" style="7" bestFit="1" customWidth="1"/>
    <col min="14" max="16384" width="8.81640625" style="7"/>
  </cols>
  <sheetData>
    <row r="2" spans="5:11" ht="18.5">
      <c r="E2" s="6" t="s">
        <v>126</v>
      </c>
    </row>
    <row r="3" spans="5:11" ht="18.5">
      <c r="E3" s="8" t="s">
        <v>25</v>
      </c>
    </row>
    <row r="5" spans="5:11" ht="18.5">
      <c r="E5" s="9" t="s">
        <v>26</v>
      </c>
      <c r="F5" s="10"/>
      <c r="G5" s="10"/>
      <c r="J5" s="11" t="s">
        <v>27</v>
      </c>
      <c r="K5" s="11"/>
    </row>
    <row r="6" spans="5:11">
      <c r="E6" s="12" t="s">
        <v>28</v>
      </c>
      <c r="F6" s="13"/>
      <c r="G6" s="14">
        <v>54.62</v>
      </c>
      <c r="J6" s="15">
        <v>0</v>
      </c>
      <c r="K6" s="16">
        <v>0.8</v>
      </c>
    </row>
    <row r="7" spans="5:11">
      <c r="E7" s="17" t="s">
        <v>131</v>
      </c>
      <c r="F7" s="18" t="s">
        <v>29</v>
      </c>
      <c r="G7" s="96">
        <f ca="1">SUMIF(F60:G105,F7,G60:G105)</f>
        <v>303.10000000000002</v>
      </c>
      <c r="H7" s="7" t="s">
        <v>128</v>
      </c>
      <c r="J7" s="19">
        <v>1</v>
      </c>
      <c r="K7" s="20">
        <f>+K6+0.1</f>
        <v>0.9</v>
      </c>
    </row>
    <row r="8" spans="5:11">
      <c r="E8" s="12" t="s">
        <v>30</v>
      </c>
      <c r="F8" s="13" t="s">
        <v>31</v>
      </c>
      <c r="G8" s="14">
        <v>316.39999999999998</v>
      </c>
      <c r="J8" s="19">
        <f>+J7+1</f>
        <v>2</v>
      </c>
      <c r="K8" s="20">
        <f t="shared" ref="K8:K12" si="0">+K7+0.1</f>
        <v>1</v>
      </c>
    </row>
    <row r="9" spans="5:11">
      <c r="E9" s="17" t="s">
        <v>132</v>
      </c>
      <c r="F9" s="18">
        <v>3</v>
      </c>
      <c r="G9" s="17">
        <f>VLOOKUP(F9,J6:K12,2)</f>
        <v>1.1000000000000001</v>
      </c>
      <c r="H9" s="7" t="s">
        <v>128</v>
      </c>
      <c r="J9" s="19">
        <f t="shared" ref="J9:J12" si="1">+J8+1</f>
        <v>3</v>
      </c>
      <c r="K9" s="20">
        <f t="shared" si="0"/>
        <v>1.1000000000000001</v>
      </c>
    </row>
    <row r="10" spans="5:11">
      <c r="E10" s="17" t="s">
        <v>130</v>
      </c>
      <c r="F10" s="13" t="str">
        <f>+F7</f>
        <v>Leicestershire</v>
      </c>
      <c r="G10" s="21">
        <v>55000</v>
      </c>
      <c r="J10" s="19">
        <f t="shared" si="1"/>
        <v>4</v>
      </c>
      <c r="K10" s="20">
        <f t="shared" si="0"/>
        <v>1.2000000000000002</v>
      </c>
    </row>
    <row r="11" spans="5:11">
      <c r="E11" s="22" t="s">
        <v>33</v>
      </c>
      <c r="F11" s="23" t="s">
        <v>31</v>
      </c>
      <c r="G11" s="24">
        <v>49750</v>
      </c>
      <c r="J11" s="19">
        <f t="shared" si="1"/>
        <v>5</v>
      </c>
      <c r="K11" s="20">
        <f t="shared" si="0"/>
        <v>1.3000000000000003</v>
      </c>
    </row>
    <row r="12" spans="5:11">
      <c r="J12" s="25">
        <f t="shared" si="1"/>
        <v>6</v>
      </c>
      <c r="K12" s="26">
        <f t="shared" si="0"/>
        <v>1.4000000000000004</v>
      </c>
    </row>
    <row r="13" spans="5:11">
      <c r="J13" s="28"/>
      <c r="K13" s="29"/>
    </row>
    <row r="14" spans="5:11">
      <c r="J14" s="28"/>
      <c r="K14" s="29"/>
    </row>
    <row r="15" spans="5:11" ht="18.5">
      <c r="H15" s="98" t="s">
        <v>34</v>
      </c>
      <c r="I15" s="98"/>
      <c r="J15" s="98"/>
      <c r="K15" s="30"/>
    </row>
    <row r="16" spans="5:11">
      <c r="H16" s="31">
        <v>0.1</v>
      </c>
    </row>
    <row r="17" spans="3:19" ht="18.5">
      <c r="E17" s="30" t="s">
        <v>35</v>
      </c>
      <c r="F17" s="32">
        <f>+D52</f>
        <v>2025.2599999999998</v>
      </c>
      <c r="G17" s="33">
        <f ca="1">+G52</f>
        <v>127.02</v>
      </c>
      <c r="H17" s="34">
        <f ca="1">+G17*(1+H16)</f>
        <v>139.72200000000001</v>
      </c>
    </row>
    <row r="20" spans="3:19" ht="18.5">
      <c r="E20" s="35" t="s">
        <v>36</v>
      </c>
      <c r="G20" s="36" t="s">
        <v>37</v>
      </c>
      <c r="H20" s="36" t="s">
        <v>38</v>
      </c>
    </row>
    <row r="21" spans="3:19">
      <c r="E21" s="7" t="s">
        <v>39</v>
      </c>
      <c r="G21" s="37">
        <f ca="1">ROUND((+G6*0.7)*G7/G8*G9,2)</f>
        <v>40.29</v>
      </c>
      <c r="H21" s="37">
        <f t="shared" ref="H21:H52" ca="1" si="2">+G21/7*365/12</f>
        <v>175.06964285714284</v>
      </c>
    </row>
    <row r="22" spans="3:19">
      <c r="E22" s="7" t="s">
        <v>40</v>
      </c>
      <c r="G22" s="37">
        <f>ROUND((+G6*0.3)*G10/G11,2)</f>
        <v>18.12</v>
      </c>
      <c r="H22" s="37">
        <f t="shared" si="2"/>
        <v>78.73571428571428</v>
      </c>
    </row>
    <row r="23" spans="3:19">
      <c r="E23" s="7" t="s">
        <v>41</v>
      </c>
      <c r="G23" s="38">
        <f ca="1">SUM(G21:G22)</f>
        <v>58.41</v>
      </c>
      <c r="H23" s="37">
        <f t="shared" ca="1" si="2"/>
        <v>253.80535714285713</v>
      </c>
    </row>
    <row r="24" spans="3:19">
      <c r="G24" s="38"/>
      <c r="H24" s="37"/>
    </row>
    <row r="25" spans="3:19">
      <c r="C25" s="39"/>
      <c r="D25" s="39"/>
      <c r="E25" s="39"/>
      <c r="F25" s="39"/>
      <c r="G25" s="40"/>
      <c r="H25" s="41"/>
      <c r="I25" s="39"/>
      <c r="J25" s="39"/>
      <c r="K25" s="39"/>
      <c r="L25" s="39"/>
      <c r="M25" s="39"/>
      <c r="N25" s="11" t="s">
        <v>42</v>
      </c>
      <c r="O25" s="39"/>
      <c r="P25" s="39"/>
    </row>
    <row r="26" spans="3:19" s="36" customFormat="1" ht="29">
      <c r="C26" s="42" t="s">
        <v>43</v>
      </c>
      <c r="D26" s="42" t="s">
        <v>44</v>
      </c>
      <c r="E26" s="42" t="s">
        <v>45</v>
      </c>
      <c r="F26" s="42" t="s">
        <v>46</v>
      </c>
      <c r="G26" s="43" t="s">
        <v>37</v>
      </c>
      <c r="H26" s="43" t="s">
        <v>38</v>
      </c>
      <c r="I26" s="44" t="s">
        <v>47</v>
      </c>
      <c r="J26" s="44" t="s">
        <v>48</v>
      </c>
      <c r="K26" s="44" t="s">
        <v>49</v>
      </c>
      <c r="L26" s="42"/>
      <c r="M26" s="44" t="s">
        <v>50</v>
      </c>
      <c r="N26" s="42" t="s">
        <v>51</v>
      </c>
      <c r="O26" s="42" t="s">
        <v>52</v>
      </c>
      <c r="P26" s="42" t="s">
        <v>53</v>
      </c>
    </row>
    <row r="27" spans="3:19" s="36" customFormat="1">
      <c r="C27" s="42"/>
      <c r="D27" s="42"/>
      <c r="E27" s="42"/>
      <c r="F27" s="42"/>
      <c r="G27" s="43"/>
      <c r="H27" s="43"/>
      <c r="I27" s="42"/>
      <c r="J27" s="42"/>
      <c r="K27" s="42"/>
      <c r="L27" s="42"/>
      <c r="M27" s="42"/>
      <c r="N27" s="42"/>
      <c r="O27" s="42"/>
      <c r="P27" s="45"/>
    </row>
    <row r="28" spans="3:19" s="36" customFormat="1">
      <c r="C28" s="15" t="s">
        <v>54</v>
      </c>
      <c r="D28" s="46">
        <v>2001.02</v>
      </c>
      <c r="E28" s="47">
        <v>3.3000000000000002E-2</v>
      </c>
      <c r="F28" s="48">
        <v>0.01</v>
      </c>
      <c r="G28" s="49">
        <f ca="1">ROUND(+G23*(1+E28+F28),2)</f>
        <v>60.92</v>
      </c>
      <c r="H28" s="50">
        <f t="shared" ref="H28:H41" ca="1" si="3">+G28/7*365/12</f>
        <v>264.71190476190475</v>
      </c>
      <c r="I28" s="48">
        <f ca="1">(+H28-H23)/H23</f>
        <v>4.297209381955143E-2</v>
      </c>
      <c r="J28" s="50">
        <f t="shared" ref="J28:K43" ca="1" si="4">+G28*1.05</f>
        <v>63.966000000000001</v>
      </c>
      <c r="K28" s="50">
        <f t="shared" ca="1" si="4"/>
        <v>277.94749999999999</v>
      </c>
      <c r="L28" s="51"/>
      <c r="M28" s="10">
        <f ca="1">1*(1+I28)</f>
        <v>1.0429720938195515</v>
      </c>
      <c r="N28" s="50">
        <f ca="1">ROUND(+$G$21*(1+$I28),2)</f>
        <v>42.02</v>
      </c>
      <c r="O28" s="50">
        <f ca="1">ROUND(+$G$22*(1+$I28),2)</f>
        <v>18.899999999999999</v>
      </c>
      <c r="P28" s="49">
        <f ca="1">+N28+O28</f>
        <v>60.92</v>
      </c>
    </row>
    <row r="29" spans="3:19">
      <c r="C29" s="19" t="s">
        <v>55</v>
      </c>
      <c r="D29" s="54">
        <v>2002.03</v>
      </c>
      <c r="E29" s="55">
        <v>1.7000000000000001E-2</v>
      </c>
      <c r="F29" s="56">
        <v>5.0000000000000001E-3</v>
      </c>
      <c r="G29" s="57">
        <f ca="1">ROUND(+G28*(1+E29+F29),2)</f>
        <v>62.26</v>
      </c>
      <c r="H29" s="14">
        <f t="shared" ca="1" si="3"/>
        <v>270.53452380952376</v>
      </c>
      <c r="I29" s="56">
        <f t="shared" ref="I29:I52" ca="1" si="5">(+H29-H28)/H28</f>
        <v>2.199606040709114E-2</v>
      </c>
      <c r="J29" s="14">
        <f t="shared" ca="1" si="4"/>
        <v>65.373000000000005</v>
      </c>
      <c r="K29" s="14">
        <f t="shared" ca="1" si="4"/>
        <v>284.06124999999997</v>
      </c>
      <c r="L29" s="58"/>
      <c r="M29" s="12">
        <f ca="1">M28*(1+I29)</f>
        <v>1.0659133709981168</v>
      </c>
      <c r="N29" s="14">
        <f ca="1">ROUND(+N28*(1+$I29),2)</f>
        <v>42.94</v>
      </c>
      <c r="O29" s="14">
        <f ca="1">ROUND(+O28*(1+$I29),2)</f>
        <v>19.32</v>
      </c>
      <c r="P29" s="84">
        <f t="shared" ref="P29:P52" ca="1" si="6">+N29+O29</f>
        <v>62.26</v>
      </c>
      <c r="Q29" s="36"/>
      <c r="R29" s="36"/>
      <c r="S29" s="36"/>
    </row>
    <row r="30" spans="3:19">
      <c r="C30" s="19" t="s">
        <v>56</v>
      </c>
      <c r="D30" s="54">
        <f t="shared" ref="D30:D52" si="7">+D29+1.01</f>
        <v>2003.04</v>
      </c>
      <c r="E30" s="55">
        <v>1.7000000000000001E-2</v>
      </c>
      <c r="F30" s="56">
        <v>5.0000000000000001E-3</v>
      </c>
      <c r="G30" s="57">
        <f t="shared" ref="G30:G42" ca="1" si="8">ROUND(+G29*(1+E30+F30),2)</f>
        <v>63.63</v>
      </c>
      <c r="H30" s="14">
        <f t="shared" ca="1" si="3"/>
        <v>276.48750000000001</v>
      </c>
      <c r="I30" s="56">
        <f t="shared" ca="1" si="5"/>
        <v>2.2004497269515158E-2</v>
      </c>
      <c r="J30" s="14">
        <f t="shared" ca="1" si="4"/>
        <v>66.811500000000009</v>
      </c>
      <c r="K30" s="14">
        <f t="shared" ca="1" si="4"/>
        <v>290.31187500000004</v>
      </c>
      <c r="L30" s="58">
        <f t="shared" ref="L30:L41" ca="1" si="9">+E30+F30-I30</f>
        <v>-4.4972695151558606E-6</v>
      </c>
      <c r="M30" s="12">
        <f t="shared" ref="M30:M52" ca="1" si="10">M29*(1+I30)</f>
        <v>1.0893682588597846</v>
      </c>
      <c r="N30" s="14">
        <f t="shared" ref="N30:O45" ca="1" si="11">ROUND(+N29*(1+$I30),2)</f>
        <v>43.88</v>
      </c>
      <c r="O30" s="14">
        <f t="shared" ca="1" si="11"/>
        <v>19.75</v>
      </c>
      <c r="P30" s="84">
        <f t="shared" ca="1" si="6"/>
        <v>63.63</v>
      </c>
      <c r="Q30" s="36"/>
      <c r="R30" s="36"/>
      <c r="S30" s="36"/>
    </row>
    <row r="31" spans="3:19">
      <c r="C31" s="19" t="s">
        <v>57</v>
      </c>
      <c r="D31" s="54">
        <f t="shared" si="7"/>
        <v>2004.05</v>
      </c>
      <c r="E31" s="55">
        <v>2.8000000000000001E-2</v>
      </c>
      <c r="F31" s="56">
        <v>5.0000000000000001E-3</v>
      </c>
      <c r="G31" s="57">
        <f t="shared" ca="1" si="8"/>
        <v>65.73</v>
      </c>
      <c r="H31" s="14">
        <f t="shared" ca="1" si="3"/>
        <v>285.61250000000001</v>
      </c>
      <c r="I31" s="56">
        <f t="shared" ca="1" si="5"/>
        <v>3.3003300330033E-2</v>
      </c>
      <c r="J31" s="14">
        <f t="shared" ca="1" si="4"/>
        <v>69.016500000000008</v>
      </c>
      <c r="K31" s="14">
        <f t="shared" ca="1" si="4"/>
        <v>299.893125</v>
      </c>
      <c r="L31" s="58">
        <f t="shared" ca="1" si="9"/>
        <v>-3.3003300329986773E-6</v>
      </c>
      <c r="M31" s="12">
        <f t="shared" ca="1" si="10"/>
        <v>1.1253210066769392</v>
      </c>
      <c r="N31" s="14">
        <f t="shared" ca="1" si="11"/>
        <v>45.33</v>
      </c>
      <c r="O31" s="14">
        <f t="shared" ca="1" si="11"/>
        <v>20.399999999999999</v>
      </c>
      <c r="P31" s="84">
        <f t="shared" ca="1" si="6"/>
        <v>65.72999999999999</v>
      </c>
      <c r="Q31" s="36"/>
      <c r="R31" s="36"/>
      <c r="S31" s="36"/>
    </row>
    <row r="32" spans="3:19">
      <c r="C32" s="19" t="s">
        <v>58</v>
      </c>
      <c r="D32" s="54">
        <f t="shared" si="7"/>
        <v>2005.06</v>
      </c>
      <c r="E32" s="55">
        <v>3.1E-2</v>
      </c>
      <c r="F32" s="56">
        <v>5.0000000000000001E-3</v>
      </c>
      <c r="G32" s="57">
        <f t="shared" ca="1" si="8"/>
        <v>68.099999999999994</v>
      </c>
      <c r="H32" s="14">
        <f t="shared" ca="1" si="3"/>
        <v>295.91071428571428</v>
      </c>
      <c r="I32" s="56">
        <f t="shared" ca="1" si="5"/>
        <v>3.6056595162026403E-2</v>
      </c>
      <c r="J32" s="14">
        <f t="shared" ca="1" si="4"/>
        <v>71.504999999999995</v>
      </c>
      <c r="K32" s="14">
        <f t="shared" ca="1" si="4"/>
        <v>310.70625000000001</v>
      </c>
      <c r="L32" s="58">
        <f t="shared" ca="1" si="9"/>
        <v>-5.6595162026405743E-5</v>
      </c>
      <c r="M32" s="12">
        <f t="shared" ca="1" si="10"/>
        <v>1.1658962506420136</v>
      </c>
      <c r="N32" s="14">
        <f t="shared" ca="1" si="11"/>
        <v>46.96</v>
      </c>
      <c r="O32" s="14">
        <f t="shared" ca="1" si="11"/>
        <v>21.14</v>
      </c>
      <c r="P32" s="84">
        <f t="shared" ca="1" si="6"/>
        <v>68.099999999999994</v>
      </c>
      <c r="Q32" s="36"/>
      <c r="R32" s="36"/>
      <c r="S32" s="36"/>
    </row>
    <row r="33" spans="3:19">
      <c r="C33" s="19" t="s">
        <v>59</v>
      </c>
      <c r="D33" s="54">
        <f t="shared" si="7"/>
        <v>2006.07</v>
      </c>
      <c r="E33" s="55">
        <v>2.7E-2</v>
      </c>
      <c r="F33" s="56">
        <v>5.0000000000000001E-3</v>
      </c>
      <c r="G33" s="57">
        <f t="shared" ca="1" si="8"/>
        <v>70.28</v>
      </c>
      <c r="H33" s="14">
        <f t="shared" ca="1" si="3"/>
        <v>305.38333333333338</v>
      </c>
      <c r="I33" s="56">
        <f t="shared" ca="1" si="5"/>
        <v>3.2011747430249829E-2</v>
      </c>
      <c r="J33" s="14">
        <f t="shared" ca="1" si="4"/>
        <v>73.794000000000011</v>
      </c>
      <c r="K33" s="14">
        <f t="shared" ca="1" si="4"/>
        <v>320.65250000000009</v>
      </c>
      <c r="L33" s="58">
        <f t="shared" ca="1" si="9"/>
        <v>-1.1747430249828272E-5</v>
      </c>
      <c r="M33" s="12">
        <f t="shared" ca="1" si="10"/>
        <v>1.2032186269474412</v>
      </c>
      <c r="N33" s="14">
        <f t="shared" ca="1" si="11"/>
        <v>48.46</v>
      </c>
      <c r="O33" s="14">
        <f t="shared" ca="1" si="11"/>
        <v>21.82</v>
      </c>
      <c r="P33" s="84">
        <f t="shared" ca="1" si="6"/>
        <v>70.28</v>
      </c>
      <c r="Q33" s="36"/>
      <c r="R33" s="36"/>
      <c r="S33" s="36"/>
    </row>
    <row r="34" spans="3:19">
      <c r="C34" s="19" t="s">
        <v>60</v>
      </c>
      <c r="D34" s="54">
        <f t="shared" si="7"/>
        <v>2007.08</v>
      </c>
      <c r="E34" s="55">
        <v>3.5999999999999997E-2</v>
      </c>
      <c r="F34" s="56">
        <v>5.0000000000000001E-3</v>
      </c>
      <c r="G34" s="57">
        <f t="shared" ca="1" si="8"/>
        <v>73.16</v>
      </c>
      <c r="H34" s="14">
        <f t="shared" ca="1" si="3"/>
        <v>317.897619047619</v>
      </c>
      <c r="I34" s="56">
        <f t="shared" ca="1" si="5"/>
        <v>4.0978941377347436E-2</v>
      </c>
      <c r="J34" s="14">
        <f t="shared" ca="1" si="4"/>
        <v>76.817999999999998</v>
      </c>
      <c r="K34" s="14">
        <f t="shared" ca="1" si="4"/>
        <v>333.79249999999996</v>
      </c>
      <c r="L34" s="58">
        <f t="shared" ca="1" si="9"/>
        <v>2.1058622652558867E-5</v>
      </c>
      <c r="M34" s="12">
        <f t="shared" ca="1" si="10"/>
        <v>1.2525252525252528</v>
      </c>
      <c r="N34" s="14">
        <f t="shared" ca="1" si="11"/>
        <v>50.45</v>
      </c>
      <c r="O34" s="14">
        <f t="shared" ca="1" si="11"/>
        <v>22.71</v>
      </c>
      <c r="P34" s="84">
        <f t="shared" ca="1" si="6"/>
        <v>73.16</v>
      </c>
      <c r="Q34" s="36"/>
      <c r="R34" s="36"/>
      <c r="S34" s="36"/>
    </row>
    <row r="35" spans="3:19">
      <c r="C35" s="19" t="s">
        <v>61</v>
      </c>
      <c r="D35" s="54">
        <f t="shared" si="7"/>
        <v>2008.09</v>
      </c>
      <c r="E35" s="55">
        <v>3.9E-2</v>
      </c>
      <c r="F35" s="56">
        <v>5.0000000000000001E-3</v>
      </c>
      <c r="G35" s="57">
        <f t="shared" ca="1" si="8"/>
        <v>76.38</v>
      </c>
      <c r="H35" s="14">
        <f t="shared" ca="1" si="3"/>
        <v>331.88928571428568</v>
      </c>
      <c r="I35" s="56">
        <f t="shared" ca="1" si="5"/>
        <v>4.401312192454896E-2</v>
      </c>
      <c r="J35" s="14">
        <f t="shared" ca="1" si="4"/>
        <v>80.198999999999998</v>
      </c>
      <c r="K35" s="14">
        <f t="shared" ca="1" si="4"/>
        <v>348.48374999999999</v>
      </c>
      <c r="L35" s="58">
        <f t="shared" ca="1" si="9"/>
        <v>-1.3121924548963049E-5</v>
      </c>
      <c r="M35" s="12">
        <f t="shared" ca="1" si="10"/>
        <v>1.3076527991782232</v>
      </c>
      <c r="N35" s="14">
        <f t="shared" ca="1" si="11"/>
        <v>52.67</v>
      </c>
      <c r="O35" s="14">
        <f t="shared" ca="1" si="11"/>
        <v>23.71</v>
      </c>
      <c r="P35" s="84">
        <f t="shared" ca="1" si="6"/>
        <v>76.38</v>
      </c>
      <c r="Q35" s="36"/>
      <c r="R35" s="36"/>
      <c r="S35" s="36"/>
    </row>
    <row r="36" spans="3:19">
      <c r="C36" s="19" t="s">
        <v>62</v>
      </c>
      <c r="D36" s="54">
        <f t="shared" si="7"/>
        <v>2009.1</v>
      </c>
      <c r="E36" s="55">
        <v>0.05</v>
      </c>
      <c r="F36" s="56">
        <v>5.0000000000000001E-3</v>
      </c>
      <c r="G36" s="57">
        <f t="shared" ca="1" si="8"/>
        <v>80.58</v>
      </c>
      <c r="H36" s="14">
        <f t="shared" ca="1" si="3"/>
        <v>350.13928571428568</v>
      </c>
      <c r="I36" s="56">
        <f t="shared" ca="1" si="5"/>
        <v>5.498821681068343E-2</v>
      </c>
      <c r="J36" s="14">
        <f t="shared" ca="1" si="4"/>
        <v>84.609000000000009</v>
      </c>
      <c r="K36" s="14">
        <f t="shared" ca="1" si="4"/>
        <v>367.64624999999995</v>
      </c>
      <c r="L36" s="58">
        <f t="shared" ca="1" si="9"/>
        <v>1.1783189316570686E-5</v>
      </c>
      <c r="M36" s="12">
        <f t="shared" ca="1" si="10"/>
        <v>1.3795582948125324</v>
      </c>
      <c r="N36" s="14">
        <f t="shared" ca="1" si="11"/>
        <v>55.57</v>
      </c>
      <c r="O36" s="14">
        <f t="shared" ca="1" si="11"/>
        <v>25.01</v>
      </c>
      <c r="P36" s="84">
        <f t="shared" ca="1" si="6"/>
        <v>80.58</v>
      </c>
      <c r="Q36" s="36"/>
      <c r="R36" s="36"/>
      <c r="S36" s="36"/>
    </row>
    <row r="37" spans="3:19">
      <c r="C37" s="19" t="s">
        <v>63</v>
      </c>
      <c r="D37" s="54">
        <f t="shared" si="7"/>
        <v>2010.11</v>
      </c>
      <c r="E37" s="55">
        <v>-1.4E-2</v>
      </c>
      <c r="F37" s="56">
        <v>5.0000000000000001E-3</v>
      </c>
      <c r="G37" s="57">
        <f t="shared" ca="1" si="8"/>
        <v>79.849999999999994</v>
      </c>
      <c r="H37" s="14">
        <f t="shared" ca="1" si="3"/>
        <v>346.96726190476187</v>
      </c>
      <c r="I37" s="56">
        <f t="shared" ca="1" si="5"/>
        <v>-9.0593199305038421E-3</v>
      </c>
      <c r="J37" s="14">
        <f t="shared" ca="1" si="4"/>
        <v>83.842500000000001</v>
      </c>
      <c r="K37" s="14">
        <f t="shared" ca="1" si="4"/>
        <v>364.31562499999995</v>
      </c>
      <c r="L37" s="58">
        <f t="shared" ca="1" si="9"/>
        <v>5.9319930503841031E-5</v>
      </c>
      <c r="M37" s="12">
        <f t="shared" ca="1" si="10"/>
        <v>1.3670604348570454</v>
      </c>
      <c r="N37" s="14">
        <f t="shared" ca="1" si="11"/>
        <v>55.07</v>
      </c>
      <c r="O37" s="14">
        <f t="shared" ca="1" si="11"/>
        <v>24.78</v>
      </c>
      <c r="P37" s="84">
        <f t="shared" ca="1" si="6"/>
        <v>79.849999999999994</v>
      </c>
      <c r="Q37" s="36"/>
      <c r="R37" s="36"/>
      <c r="S37" s="36"/>
    </row>
    <row r="38" spans="3:19">
      <c r="C38" s="19" t="s">
        <v>64</v>
      </c>
      <c r="D38" s="54">
        <f t="shared" si="7"/>
        <v>2011.12</v>
      </c>
      <c r="E38" s="55">
        <v>4.5999999999999999E-2</v>
      </c>
      <c r="F38" s="56">
        <v>5.0000000000000001E-3</v>
      </c>
      <c r="G38" s="57">
        <f t="shared" ca="1" si="8"/>
        <v>83.92</v>
      </c>
      <c r="H38" s="14">
        <f t="shared" ca="1" si="3"/>
        <v>364.65238095238101</v>
      </c>
      <c r="I38" s="56">
        <f t="shared" ca="1" si="5"/>
        <v>5.0970569818409785E-2</v>
      </c>
      <c r="J38" s="14">
        <f t="shared" ca="1" si="4"/>
        <v>88.116</v>
      </c>
      <c r="K38" s="14">
        <f t="shared" ca="1" si="4"/>
        <v>382.88500000000005</v>
      </c>
      <c r="L38" s="58">
        <f t="shared" ca="1" si="9"/>
        <v>2.9430181590212046E-5</v>
      </c>
      <c r="M38" s="12">
        <f t="shared" ca="1" si="10"/>
        <v>1.436740284197912</v>
      </c>
      <c r="N38" s="14">
        <f t="shared" ca="1" si="11"/>
        <v>57.88</v>
      </c>
      <c r="O38" s="14">
        <f t="shared" ca="1" si="11"/>
        <v>26.04</v>
      </c>
      <c r="P38" s="84">
        <f t="shared" ca="1" si="6"/>
        <v>83.92</v>
      </c>
      <c r="Q38" s="36"/>
      <c r="R38" s="36"/>
      <c r="S38" s="36"/>
    </row>
    <row r="39" spans="3:19">
      <c r="C39" s="19" t="s">
        <v>65</v>
      </c>
      <c r="D39" s="54">
        <f t="shared" si="7"/>
        <v>2012.1299999999999</v>
      </c>
      <c r="E39" s="55">
        <v>5.6000000000000001E-2</v>
      </c>
      <c r="F39" s="56">
        <v>5.0000000000000001E-3</v>
      </c>
      <c r="G39" s="57">
        <f t="shared" ca="1" si="8"/>
        <v>89.04</v>
      </c>
      <c r="H39" s="14">
        <f t="shared" ca="1" si="3"/>
        <v>386.90000000000003</v>
      </c>
      <c r="I39" s="56">
        <f t="shared" ca="1" si="5"/>
        <v>6.1010486177311654E-2</v>
      </c>
      <c r="J39" s="14">
        <f t="shared" ca="1" si="4"/>
        <v>93.492000000000004</v>
      </c>
      <c r="K39" s="14">
        <f t="shared" ca="1" si="4"/>
        <v>406.24500000000006</v>
      </c>
      <c r="L39" s="58">
        <f t="shared" ca="1" si="9"/>
        <v>-1.0486177311655465E-5</v>
      </c>
      <c r="M39" s="12">
        <f t="shared" ca="1" si="10"/>
        <v>1.5243965074473558</v>
      </c>
      <c r="N39" s="14">
        <f t="shared" ca="1" si="11"/>
        <v>61.41</v>
      </c>
      <c r="O39" s="14">
        <f t="shared" ca="1" si="11"/>
        <v>27.63</v>
      </c>
      <c r="P39" s="84">
        <f t="shared" ca="1" si="6"/>
        <v>89.039999999999992</v>
      </c>
      <c r="Q39" s="36"/>
      <c r="R39" s="36"/>
      <c r="S39" s="36"/>
    </row>
    <row r="40" spans="3:19">
      <c r="C40" s="19" t="s">
        <v>66</v>
      </c>
      <c r="D40" s="54">
        <f t="shared" si="7"/>
        <v>2013.1399999999999</v>
      </c>
      <c r="E40" s="55">
        <v>2.5999999999999999E-2</v>
      </c>
      <c r="F40" s="56">
        <v>5.0000000000000001E-3</v>
      </c>
      <c r="G40" s="57">
        <f t="shared" ca="1" si="8"/>
        <v>91.8</v>
      </c>
      <c r="H40" s="14">
        <f t="shared" ca="1" si="3"/>
        <v>398.89285714285711</v>
      </c>
      <c r="I40" s="56">
        <f t="shared" ca="1" si="5"/>
        <v>3.0997304582210068E-2</v>
      </c>
      <c r="J40" s="14">
        <f t="shared" ca="1" si="4"/>
        <v>96.39</v>
      </c>
      <c r="K40" s="14">
        <f t="shared" ca="1" si="4"/>
        <v>418.83749999999998</v>
      </c>
      <c r="L40" s="58">
        <f t="shared" ca="1" si="9"/>
        <v>2.6954177899315979E-6</v>
      </c>
      <c r="M40" s="12">
        <f t="shared" ca="1" si="10"/>
        <v>1.5716486902927587</v>
      </c>
      <c r="N40" s="14">
        <f t="shared" ca="1" si="11"/>
        <v>63.31</v>
      </c>
      <c r="O40" s="14">
        <f t="shared" ca="1" si="11"/>
        <v>28.49</v>
      </c>
      <c r="P40" s="84">
        <f t="shared" ca="1" si="6"/>
        <v>91.8</v>
      </c>
      <c r="Q40" s="36"/>
      <c r="R40" s="36"/>
      <c r="S40" s="36"/>
    </row>
    <row r="41" spans="3:19">
      <c r="C41" s="19" t="s">
        <v>67</v>
      </c>
      <c r="D41" s="54">
        <f t="shared" si="7"/>
        <v>2014.1499999999999</v>
      </c>
      <c r="E41" s="55">
        <v>3.2000000000000001E-2</v>
      </c>
      <c r="F41" s="56">
        <v>5.0000000000000001E-3</v>
      </c>
      <c r="G41" s="57">
        <f t="shared" ca="1" si="8"/>
        <v>95.2</v>
      </c>
      <c r="H41" s="14">
        <f t="shared" ca="1" si="3"/>
        <v>413.66666666666669</v>
      </c>
      <c r="I41" s="56">
        <f t="shared" ca="1" si="5"/>
        <v>3.7037037037037167E-2</v>
      </c>
      <c r="J41" s="14">
        <f t="shared" ca="1" si="4"/>
        <v>99.960000000000008</v>
      </c>
      <c r="K41" s="14">
        <f t="shared" ca="1" si="4"/>
        <v>434.35</v>
      </c>
      <c r="L41" s="58">
        <f t="shared" ca="1" si="9"/>
        <v>-3.7037037037168652E-5</v>
      </c>
      <c r="M41" s="12">
        <f t="shared" ca="1" si="10"/>
        <v>1.6298579010443426</v>
      </c>
      <c r="N41" s="14">
        <f t="shared" ca="1" si="11"/>
        <v>65.650000000000006</v>
      </c>
      <c r="O41" s="14">
        <f t="shared" ca="1" si="11"/>
        <v>29.55</v>
      </c>
      <c r="P41" s="84">
        <f t="shared" ca="1" si="6"/>
        <v>95.2</v>
      </c>
      <c r="Q41" s="36"/>
      <c r="R41" s="36"/>
      <c r="S41" s="36"/>
    </row>
    <row r="42" spans="3:19">
      <c r="C42" s="19" t="s">
        <v>68</v>
      </c>
      <c r="D42" s="54">
        <f t="shared" si="7"/>
        <v>2015.1599999999999</v>
      </c>
      <c r="E42" s="55">
        <v>1.2E-2</v>
      </c>
      <c r="F42" s="56">
        <v>0.01</v>
      </c>
      <c r="G42" s="57">
        <f t="shared" ca="1" si="8"/>
        <v>97.29</v>
      </c>
      <c r="H42" s="14">
        <f t="shared" ca="1" si="2"/>
        <v>422.74821428571431</v>
      </c>
      <c r="I42" s="56">
        <f t="shared" ca="1" si="5"/>
        <v>2.1953781512605058E-2</v>
      </c>
      <c r="J42" s="14">
        <f t="shared" ca="1" si="4"/>
        <v>102.15450000000001</v>
      </c>
      <c r="K42" s="14">
        <f t="shared" ca="1" si="4"/>
        <v>443.88562500000006</v>
      </c>
      <c r="L42" s="12"/>
      <c r="M42" s="12">
        <f t="shared" ca="1" si="10"/>
        <v>1.665639445300463</v>
      </c>
      <c r="N42" s="14">
        <f t="shared" ca="1" si="11"/>
        <v>67.09</v>
      </c>
      <c r="O42" s="14">
        <f t="shared" ca="1" si="11"/>
        <v>30.2</v>
      </c>
      <c r="P42" s="84">
        <f t="shared" ca="1" si="6"/>
        <v>97.29</v>
      </c>
      <c r="Q42" s="36"/>
      <c r="R42" s="36"/>
      <c r="S42" s="36"/>
    </row>
    <row r="43" spans="3:19">
      <c r="C43" s="19" t="s">
        <v>69</v>
      </c>
      <c r="D43" s="54">
        <f t="shared" si="7"/>
        <v>2016.1699999999998</v>
      </c>
      <c r="E43" s="55" t="s">
        <v>70</v>
      </c>
      <c r="F43" s="94">
        <v>8.9999999999999993E-3</v>
      </c>
      <c r="G43" s="57">
        <f ca="1">ROUND(+G42*(1+F43),2)</f>
        <v>98.17</v>
      </c>
      <c r="H43" s="14">
        <f t="shared" ca="1" si="2"/>
        <v>426.57202380952384</v>
      </c>
      <c r="I43" s="56">
        <f t="shared" ca="1" si="5"/>
        <v>9.0451228286566078E-3</v>
      </c>
      <c r="J43" s="14">
        <f t="shared" ca="1" si="4"/>
        <v>103.07850000000001</v>
      </c>
      <c r="K43" s="14">
        <f t="shared" ca="1" si="4"/>
        <v>447.90062500000005</v>
      </c>
      <c r="L43" s="12"/>
      <c r="M43" s="12">
        <f t="shared" ca="1" si="10"/>
        <v>1.6807053586714611</v>
      </c>
      <c r="N43" s="14">
        <f t="shared" ca="1" si="11"/>
        <v>67.7</v>
      </c>
      <c r="O43" s="14">
        <f t="shared" ca="1" si="11"/>
        <v>30.47</v>
      </c>
      <c r="P43" s="84">
        <f t="shared" ca="1" si="6"/>
        <v>98.17</v>
      </c>
      <c r="Q43" s="36"/>
      <c r="R43" s="36"/>
      <c r="S43" s="36"/>
    </row>
    <row r="44" spans="3:19">
      <c r="C44" s="19" t="s">
        <v>69</v>
      </c>
      <c r="D44" s="54">
        <f t="shared" si="7"/>
        <v>2017.1799999999998</v>
      </c>
      <c r="E44" s="55" t="s">
        <v>70</v>
      </c>
      <c r="F44" s="56">
        <v>-0.01</v>
      </c>
      <c r="G44" s="57">
        <f ca="1">ROUND(+G43*(1+F44),2)</f>
        <v>97.19</v>
      </c>
      <c r="H44" s="14">
        <f t="shared" ca="1" si="2"/>
        <v>422.31369047619046</v>
      </c>
      <c r="I44" s="56">
        <f t="shared" ca="1" si="5"/>
        <v>-9.9826831007437233E-3</v>
      </c>
      <c r="J44" s="14">
        <f t="shared" ref="J44:K52" ca="1" si="12">+G44*1.05</f>
        <v>102.04950000000001</v>
      </c>
      <c r="K44" s="14">
        <f t="shared" ca="1" si="12"/>
        <v>443.42937499999999</v>
      </c>
      <c r="L44" s="12"/>
      <c r="M44" s="12">
        <f t="shared" ca="1" si="10"/>
        <v>1.6639274096901222</v>
      </c>
      <c r="N44" s="14">
        <f t="shared" ca="1" si="11"/>
        <v>67.02</v>
      </c>
      <c r="O44" s="14">
        <f t="shared" ca="1" si="11"/>
        <v>30.17</v>
      </c>
      <c r="P44" s="84">
        <f t="shared" ca="1" si="6"/>
        <v>97.19</v>
      </c>
      <c r="Q44" s="36"/>
      <c r="R44" s="36"/>
      <c r="S44" s="36"/>
    </row>
    <row r="45" spans="3:19">
      <c r="C45" s="19" t="s">
        <v>69</v>
      </c>
      <c r="D45" s="54">
        <f t="shared" si="7"/>
        <v>2018.1899999999998</v>
      </c>
      <c r="E45" s="55" t="s">
        <v>70</v>
      </c>
      <c r="F45" s="56">
        <v>-0.01</v>
      </c>
      <c r="G45" s="57">
        <f t="shared" ref="G45:G46" ca="1" si="13">ROUND(+G44*(1+F45),2)</f>
        <v>96.22</v>
      </c>
      <c r="H45" s="14">
        <f t="shared" ca="1" si="2"/>
        <v>418.09880952380951</v>
      </c>
      <c r="I45" s="56">
        <f t="shared" ca="1" si="5"/>
        <v>-9.9804506636485234E-3</v>
      </c>
      <c r="J45" s="14">
        <f t="shared" ca="1" si="12"/>
        <v>101.03100000000001</v>
      </c>
      <c r="K45" s="14">
        <f t="shared" ca="1" si="12"/>
        <v>439.00375000000003</v>
      </c>
      <c r="L45" s="12"/>
      <c r="M45" s="12">
        <f t="shared" ca="1" si="10"/>
        <v>1.6473206642698175</v>
      </c>
      <c r="N45" s="14">
        <f t="shared" ca="1" si="11"/>
        <v>66.349999999999994</v>
      </c>
      <c r="O45" s="14">
        <f t="shared" ca="1" si="11"/>
        <v>29.87</v>
      </c>
      <c r="P45" s="84">
        <f t="shared" ca="1" si="6"/>
        <v>96.22</v>
      </c>
      <c r="Q45" s="36"/>
      <c r="R45" s="36"/>
      <c r="S45" s="36"/>
    </row>
    <row r="46" spans="3:19">
      <c r="C46" s="19" t="s">
        <v>69</v>
      </c>
      <c r="D46" s="54">
        <f t="shared" si="7"/>
        <v>2019.1999999999998</v>
      </c>
      <c r="E46" s="55" t="s">
        <v>70</v>
      </c>
      <c r="F46" s="56">
        <v>-0.01</v>
      </c>
      <c r="G46" s="57">
        <f t="shared" ca="1" si="13"/>
        <v>95.26</v>
      </c>
      <c r="H46" s="14">
        <f t="shared" ca="1" si="2"/>
        <v>413.92738095238093</v>
      </c>
      <c r="I46" s="56">
        <f t="shared" ca="1" si="5"/>
        <v>-9.9771357306173512E-3</v>
      </c>
      <c r="J46" s="14">
        <f t="shared" ca="1" si="12"/>
        <v>100.02300000000001</v>
      </c>
      <c r="K46" s="14">
        <f t="shared" ca="1" si="12"/>
        <v>434.62374999999997</v>
      </c>
      <c r="L46" s="12"/>
      <c r="M46" s="12">
        <f t="shared" ca="1" si="10"/>
        <v>1.630885122410547</v>
      </c>
      <c r="N46" s="14">
        <f t="shared" ref="N46:O52" ca="1" si="14">ROUND(+N45*(1+$I46),2)</f>
        <v>65.69</v>
      </c>
      <c r="O46" s="14">
        <f t="shared" ca="1" si="14"/>
        <v>29.57</v>
      </c>
      <c r="P46" s="84">
        <f t="shared" ca="1" si="6"/>
        <v>95.259999999999991</v>
      </c>
      <c r="Q46" s="36"/>
      <c r="R46" s="36"/>
      <c r="S46" s="36"/>
    </row>
    <row r="47" spans="3:19">
      <c r="C47" s="25" t="s">
        <v>71</v>
      </c>
      <c r="D47" s="59">
        <f t="shared" si="7"/>
        <v>2020.2099999999998</v>
      </c>
      <c r="E47" s="60">
        <v>1.7000000000000001E-2</v>
      </c>
      <c r="F47" s="61">
        <v>0.01</v>
      </c>
      <c r="G47" s="62">
        <f t="shared" ref="G47:G52" ca="1" si="15">ROUND(+G46*(1+E47+F47),2)</f>
        <v>97.83</v>
      </c>
      <c r="H47" s="63">
        <f t="shared" ca="1" si="2"/>
        <v>425.09464285714284</v>
      </c>
      <c r="I47" s="61">
        <f t="shared" ca="1" si="5"/>
        <v>2.6978794877178275E-2</v>
      </c>
      <c r="J47" s="63">
        <f t="shared" ca="1" si="12"/>
        <v>102.72150000000001</v>
      </c>
      <c r="K47" s="63">
        <f t="shared" ca="1" si="12"/>
        <v>446.34937500000001</v>
      </c>
      <c r="L47" s="22"/>
      <c r="M47" s="91">
        <f t="shared" ca="1" si="10"/>
        <v>1.6748844375963028</v>
      </c>
      <c r="N47" s="63">
        <f t="shared" ca="1" si="14"/>
        <v>67.459999999999994</v>
      </c>
      <c r="O47" s="63">
        <f t="shared" ca="1" si="14"/>
        <v>30.37</v>
      </c>
      <c r="P47" s="84">
        <f t="shared" ca="1" si="6"/>
        <v>97.83</v>
      </c>
      <c r="Q47" s="36"/>
      <c r="R47" s="36"/>
      <c r="S47" s="36"/>
    </row>
    <row r="48" spans="3:19">
      <c r="C48" s="25" t="s">
        <v>72</v>
      </c>
      <c r="D48" s="59">
        <f t="shared" si="7"/>
        <v>2021.2199999999998</v>
      </c>
      <c r="E48" s="60">
        <v>5.0000000000000001E-3</v>
      </c>
      <c r="F48" s="61">
        <v>0.01</v>
      </c>
      <c r="G48" s="62">
        <f t="shared" ca="1" si="15"/>
        <v>99.3</v>
      </c>
      <c r="H48" s="63">
        <f t="shared" ca="1" si="2"/>
        <v>431.48214285714283</v>
      </c>
      <c r="I48" s="61">
        <f t="shared" ca="1" si="5"/>
        <v>1.5026065624041679E-2</v>
      </c>
      <c r="J48" s="63">
        <f t="shared" ca="1" si="12"/>
        <v>104.265</v>
      </c>
      <c r="K48" s="63">
        <f t="shared" ca="1" si="12"/>
        <v>453.05624999999998</v>
      </c>
      <c r="L48" s="22"/>
      <c r="M48" s="92">
        <f t="shared" ca="1" si="10"/>
        <v>1.700051361068311</v>
      </c>
      <c r="N48" s="63">
        <f t="shared" ca="1" si="14"/>
        <v>68.47</v>
      </c>
      <c r="O48" s="63">
        <f t="shared" ca="1" si="14"/>
        <v>30.83</v>
      </c>
      <c r="P48" s="84">
        <f t="shared" ca="1" si="6"/>
        <v>99.3</v>
      </c>
      <c r="Q48" s="36"/>
      <c r="R48" s="36"/>
      <c r="S48" s="36"/>
    </row>
    <row r="49" spans="3:19">
      <c r="C49" s="25" t="s">
        <v>73</v>
      </c>
      <c r="D49" s="59">
        <f t="shared" si="7"/>
        <v>2022.2299999999998</v>
      </c>
      <c r="E49" s="60">
        <v>3.1E-2</v>
      </c>
      <c r="F49" s="61">
        <v>0.01</v>
      </c>
      <c r="G49" s="62">
        <f t="shared" ca="1" si="15"/>
        <v>103.37</v>
      </c>
      <c r="H49" s="63">
        <f t="shared" ca="1" si="2"/>
        <v>449.16726190476192</v>
      </c>
      <c r="I49" s="61">
        <f t="shared" ca="1" si="5"/>
        <v>4.0986908358509648E-2</v>
      </c>
      <c r="J49" s="63">
        <f t="shared" ca="1" si="12"/>
        <v>108.53850000000001</v>
      </c>
      <c r="K49" s="63">
        <f t="shared" ca="1" si="12"/>
        <v>471.62562500000001</v>
      </c>
      <c r="L49" s="22"/>
      <c r="M49" s="92">
        <f t="shared" ca="1" si="10"/>
        <v>1.7697312104091776</v>
      </c>
      <c r="N49" s="63">
        <f t="shared" ca="1" si="14"/>
        <v>71.28</v>
      </c>
      <c r="O49" s="63">
        <f t="shared" ca="1" si="14"/>
        <v>32.090000000000003</v>
      </c>
      <c r="P49" s="84">
        <f t="shared" ca="1" si="6"/>
        <v>103.37</v>
      </c>
      <c r="Q49" s="36"/>
      <c r="R49" s="36"/>
      <c r="S49" s="36"/>
    </row>
    <row r="50" spans="3:19" ht="14.15" customHeight="1">
      <c r="C50" s="25" t="s">
        <v>74</v>
      </c>
      <c r="D50" s="59">
        <f t="shared" si="7"/>
        <v>2023.2399999999998</v>
      </c>
      <c r="E50" s="95">
        <v>0.10100000000000001</v>
      </c>
      <c r="F50" s="61">
        <v>0.01</v>
      </c>
      <c r="G50" s="62">
        <f t="shared" ca="1" si="15"/>
        <v>114.84</v>
      </c>
      <c r="H50" s="63">
        <f t="shared" ca="1" si="2"/>
        <v>499.00714285714281</v>
      </c>
      <c r="I50" s="61">
        <f t="shared" ca="1" si="5"/>
        <v>0.11096062687433478</v>
      </c>
      <c r="J50" s="63">
        <f t="shared" ca="1" si="12"/>
        <v>120.58200000000001</v>
      </c>
      <c r="K50" s="63">
        <f t="shared" ca="1" si="12"/>
        <v>523.95749999999998</v>
      </c>
      <c r="L50" s="22"/>
      <c r="M50" s="93">
        <f t="shared" ca="1" si="10"/>
        <v>1.9661016949152552</v>
      </c>
      <c r="N50" s="63">
        <f t="shared" ca="1" si="14"/>
        <v>79.19</v>
      </c>
      <c r="O50" s="63">
        <f t="shared" ca="1" si="14"/>
        <v>35.65</v>
      </c>
      <c r="P50" s="84">
        <f t="shared" ca="1" si="6"/>
        <v>114.84</v>
      </c>
      <c r="Q50" s="36"/>
      <c r="R50" s="36"/>
      <c r="S50" s="36"/>
    </row>
    <row r="51" spans="3:19" ht="14.15" customHeight="1">
      <c r="C51" s="25" t="s">
        <v>75</v>
      </c>
      <c r="D51" s="59">
        <f t="shared" si="7"/>
        <v>2024.2499999999998</v>
      </c>
      <c r="E51" s="60">
        <v>6.7000000000000004E-2</v>
      </c>
      <c r="F51" s="61">
        <v>0.01</v>
      </c>
      <c r="G51" s="62">
        <f t="shared" ca="1" si="15"/>
        <v>123.68</v>
      </c>
      <c r="H51" s="63">
        <f t="shared" ca="1" si="2"/>
        <v>537.41904761904766</v>
      </c>
      <c r="I51" s="61">
        <f t="shared" ca="1" si="5"/>
        <v>7.6976663183559918E-2</v>
      </c>
      <c r="J51" s="63">
        <f t="shared" ca="1" si="12"/>
        <v>129.864</v>
      </c>
      <c r="K51" s="63">
        <f t="shared" ca="1" si="12"/>
        <v>564.29000000000008</v>
      </c>
      <c r="L51" s="22"/>
      <c r="M51" s="93">
        <f t="shared" ca="1" si="10"/>
        <v>2.1174456428693733</v>
      </c>
      <c r="N51" s="63">
        <f t="shared" ca="1" si="14"/>
        <v>85.29</v>
      </c>
      <c r="O51" s="63">
        <f t="shared" ca="1" si="14"/>
        <v>38.39</v>
      </c>
      <c r="P51" s="84">
        <f t="shared" ca="1" si="6"/>
        <v>123.68</v>
      </c>
      <c r="Q51" s="36"/>
      <c r="R51" s="36"/>
      <c r="S51" s="36"/>
    </row>
    <row r="52" spans="3:19" ht="14.15" customHeight="1">
      <c r="C52" s="25" t="s">
        <v>76</v>
      </c>
      <c r="D52" s="59">
        <f t="shared" si="7"/>
        <v>2025.2599999999998</v>
      </c>
      <c r="E52" s="60">
        <v>1.7000000000000001E-2</v>
      </c>
      <c r="F52" s="61">
        <v>0.01</v>
      </c>
      <c r="G52" s="62">
        <f t="shared" ca="1" si="15"/>
        <v>127.02</v>
      </c>
      <c r="H52" s="63">
        <f t="shared" ca="1" si="2"/>
        <v>551.93214285714282</v>
      </c>
      <c r="I52" s="61">
        <f t="shared" ca="1" si="5"/>
        <v>2.7005174644243062E-2</v>
      </c>
      <c r="J52" s="63">
        <f t="shared" ca="1" si="12"/>
        <v>133.37100000000001</v>
      </c>
      <c r="K52" s="63">
        <f t="shared" ca="1" si="12"/>
        <v>579.52874999999995</v>
      </c>
      <c r="L52" s="22"/>
      <c r="M52" s="93">
        <f t="shared" ca="1" si="10"/>
        <v>2.1746276322547522</v>
      </c>
      <c r="N52" s="63">
        <f t="shared" ca="1" si="14"/>
        <v>87.59</v>
      </c>
      <c r="O52" s="63">
        <f t="shared" ca="1" si="14"/>
        <v>39.43</v>
      </c>
      <c r="P52" s="86">
        <f t="shared" ca="1" si="6"/>
        <v>127.02000000000001</v>
      </c>
      <c r="Q52" s="36"/>
      <c r="R52" s="36"/>
      <c r="S52" s="36"/>
    </row>
    <row r="53" spans="3:19" ht="14.15" customHeight="1">
      <c r="C53" s="28"/>
      <c r="D53" s="64"/>
      <c r="E53" s="65"/>
      <c r="F53" s="53"/>
      <c r="G53" s="38"/>
      <c r="H53" s="37"/>
      <c r="I53" s="53"/>
      <c r="J53" s="37"/>
      <c r="K53" s="37"/>
      <c r="L53" s="37"/>
      <c r="M53" s="37"/>
      <c r="N53" s="37"/>
      <c r="O53" s="37"/>
      <c r="P53" s="52"/>
      <c r="Q53" s="36"/>
      <c r="R53" s="36"/>
      <c r="S53" s="36"/>
    </row>
    <row r="54" spans="3:19">
      <c r="C54" s="66" t="s">
        <v>77</v>
      </c>
      <c r="Q54" s="36"/>
      <c r="R54" s="36"/>
      <c r="S54" s="36"/>
    </row>
    <row r="55" spans="3:19">
      <c r="C55" s="67" t="s">
        <v>78</v>
      </c>
      <c r="Q55" s="36"/>
      <c r="R55" s="36"/>
      <c r="S55" s="36"/>
    </row>
    <row r="56" spans="3:19">
      <c r="C56" s="68" t="s">
        <v>79</v>
      </c>
      <c r="Q56" s="36"/>
      <c r="R56" s="36"/>
      <c r="S56" s="36"/>
    </row>
    <row r="57" spans="3:19">
      <c r="F57" s="39"/>
      <c r="G57" s="39"/>
      <c r="Q57" s="36"/>
      <c r="R57" s="36"/>
      <c r="S57" s="36"/>
    </row>
    <row r="58" spans="3:19" s="69" customFormat="1" ht="26.5">
      <c r="F58" s="70" t="s">
        <v>80</v>
      </c>
      <c r="G58" s="71" t="s">
        <v>81</v>
      </c>
      <c r="J58" s="72"/>
      <c r="Q58" s="36"/>
      <c r="R58" s="36"/>
      <c r="S58" s="36"/>
    </row>
    <row r="59" spans="3:19" ht="26" hidden="1">
      <c r="F59" s="73" t="s">
        <v>80</v>
      </c>
      <c r="G59" s="74" t="s">
        <v>81</v>
      </c>
      <c r="J59" s="75">
        <v>321.2</v>
      </c>
      <c r="K59" s="37"/>
      <c r="Q59" s="36"/>
      <c r="R59" s="36"/>
      <c r="S59" s="36"/>
    </row>
    <row r="60" spans="3:19">
      <c r="F60" s="76" t="s">
        <v>82</v>
      </c>
      <c r="G60" s="77">
        <v>321.2</v>
      </c>
      <c r="J60" s="75">
        <v>343.7</v>
      </c>
      <c r="K60" s="37"/>
      <c r="Q60" s="36"/>
      <c r="R60" s="36"/>
      <c r="S60" s="36"/>
    </row>
    <row r="61" spans="3:19">
      <c r="F61" s="76" t="s">
        <v>83</v>
      </c>
      <c r="G61" s="77">
        <v>343.7</v>
      </c>
      <c r="J61" s="75">
        <v>345.4</v>
      </c>
      <c r="K61" s="37"/>
      <c r="Q61" s="36"/>
      <c r="R61" s="36"/>
      <c r="S61" s="36"/>
    </row>
    <row r="62" spans="3:19">
      <c r="F62" s="76" t="s">
        <v>84</v>
      </c>
      <c r="G62" s="77">
        <v>345.4</v>
      </c>
      <c r="J62" s="75">
        <v>328.3</v>
      </c>
      <c r="K62" s="37"/>
      <c r="Q62" s="36"/>
      <c r="R62" s="36"/>
      <c r="S62" s="36"/>
    </row>
    <row r="63" spans="3:19">
      <c r="F63" s="76" t="s">
        <v>85</v>
      </c>
      <c r="G63" s="77">
        <v>328.3</v>
      </c>
      <c r="J63" s="75">
        <v>330.1</v>
      </c>
      <c r="K63" s="37"/>
      <c r="Q63" s="36"/>
      <c r="R63" s="36"/>
      <c r="S63" s="36"/>
    </row>
    <row r="64" spans="3:19">
      <c r="F64" s="76" t="s">
        <v>86</v>
      </c>
      <c r="G64" s="77">
        <v>330.1</v>
      </c>
      <c r="J64" s="75">
        <v>322</v>
      </c>
      <c r="K64" s="37"/>
      <c r="Q64" s="36"/>
      <c r="R64" s="36"/>
      <c r="S64" s="36"/>
    </row>
    <row r="65" spans="6:19">
      <c r="F65" s="76" t="s">
        <v>20</v>
      </c>
      <c r="G65" s="77">
        <v>322</v>
      </c>
      <c r="J65" s="75">
        <v>338.4</v>
      </c>
      <c r="K65" s="37"/>
      <c r="Q65" s="36"/>
      <c r="R65" s="36"/>
      <c r="S65" s="36"/>
    </row>
    <row r="66" spans="6:19">
      <c r="F66" s="76" t="s">
        <v>87</v>
      </c>
      <c r="G66" s="77">
        <v>338.4</v>
      </c>
      <c r="J66" s="75">
        <v>255.5</v>
      </c>
      <c r="K66" s="37"/>
      <c r="Q66" s="36"/>
      <c r="R66" s="36"/>
      <c r="S66" s="36"/>
    </row>
    <row r="67" spans="6:19">
      <c r="F67" s="76" t="s">
        <v>88</v>
      </c>
      <c r="G67" s="77">
        <v>255.5</v>
      </c>
      <c r="J67" s="75">
        <v>323.7</v>
      </c>
      <c r="K67" s="37"/>
      <c r="Q67" s="36"/>
      <c r="R67" s="36"/>
      <c r="S67" s="36"/>
    </row>
    <row r="68" spans="6:19">
      <c r="F68" s="76" t="s">
        <v>89</v>
      </c>
      <c r="G68" s="77">
        <v>323.7</v>
      </c>
      <c r="J68" s="75">
        <v>321.10000000000002</v>
      </c>
      <c r="K68" s="37"/>
      <c r="Q68" s="36"/>
      <c r="R68" s="36"/>
      <c r="S68" s="36"/>
    </row>
    <row r="69" spans="6:19">
      <c r="F69" s="76" t="s">
        <v>90</v>
      </c>
      <c r="G69" s="77">
        <v>321.10000000000002</v>
      </c>
      <c r="J69" s="75">
        <v>278</v>
      </c>
      <c r="K69" s="37"/>
      <c r="Q69" s="36"/>
      <c r="R69" s="36"/>
      <c r="S69" s="36"/>
    </row>
    <row r="70" spans="6:19">
      <c r="F70" s="76" t="s">
        <v>91</v>
      </c>
      <c r="G70" s="77">
        <v>278</v>
      </c>
      <c r="J70" s="75">
        <v>293.89999999999998</v>
      </c>
      <c r="K70" s="37"/>
      <c r="Q70" s="36"/>
      <c r="R70" s="36"/>
      <c r="S70" s="36"/>
    </row>
    <row r="71" spans="6:19">
      <c r="F71" s="76" t="s">
        <v>92</v>
      </c>
      <c r="G71" s="77">
        <v>293.89999999999998</v>
      </c>
      <c r="J71" s="75">
        <v>289.7</v>
      </c>
      <c r="K71" s="37"/>
      <c r="Q71" s="36"/>
      <c r="R71" s="36"/>
      <c r="S71" s="36"/>
    </row>
    <row r="72" spans="6:19">
      <c r="F72" s="76" t="s">
        <v>93</v>
      </c>
      <c r="G72" s="77">
        <v>289.7</v>
      </c>
      <c r="J72" s="75">
        <v>281.5</v>
      </c>
      <c r="K72" s="37"/>
      <c r="Q72" s="36"/>
      <c r="R72" s="36"/>
      <c r="S72" s="36"/>
    </row>
    <row r="73" spans="6:19">
      <c r="F73" s="76" t="s">
        <v>94</v>
      </c>
      <c r="G73" s="77">
        <v>281.5</v>
      </c>
      <c r="J73" s="75">
        <v>325.89999999999998</v>
      </c>
      <c r="K73" s="37"/>
      <c r="Q73" s="36"/>
      <c r="R73" s="36"/>
      <c r="S73" s="36"/>
    </row>
    <row r="74" spans="6:19">
      <c r="F74" s="76" t="s">
        <v>95</v>
      </c>
      <c r="G74" s="77">
        <v>325.89999999999998</v>
      </c>
      <c r="J74" s="75">
        <v>308</v>
      </c>
      <c r="K74" s="37"/>
      <c r="Q74" s="36"/>
      <c r="R74" s="36"/>
      <c r="S74" s="36"/>
    </row>
    <row r="75" spans="6:19">
      <c r="F75" s="76" t="s">
        <v>96</v>
      </c>
      <c r="G75" s="77">
        <v>308</v>
      </c>
      <c r="J75" s="75">
        <v>354.1</v>
      </c>
      <c r="K75" s="37"/>
    </row>
    <row r="76" spans="6:19">
      <c r="F76" s="76" t="s">
        <v>97</v>
      </c>
      <c r="G76" s="77">
        <v>354.1</v>
      </c>
      <c r="J76" s="75">
        <v>307.3</v>
      </c>
      <c r="K76" s="37"/>
    </row>
    <row r="77" spans="6:19">
      <c r="F77" s="76" t="s">
        <v>98</v>
      </c>
      <c r="G77" s="77">
        <v>307.3</v>
      </c>
      <c r="J77" s="75">
        <v>328.7</v>
      </c>
      <c r="K77" s="37"/>
    </row>
    <row r="78" spans="6:19">
      <c r="F78" s="76" t="s">
        <v>99</v>
      </c>
      <c r="G78" s="77">
        <v>328.7</v>
      </c>
      <c r="J78" s="75">
        <v>289.60000000000002</v>
      </c>
      <c r="K78" s="37"/>
    </row>
    <row r="79" spans="6:19">
      <c r="F79" s="76" t="s">
        <v>100</v>
      </c>
      <c r="G79" s="79">
        <v>289.60000000000002</v>
      </c>
      <c r="J79" s="75">
        <v>343.7</v>
      </c>
      <c r="K79" s="37"/>
    </row>
    <row r="80" spans="6:19">
      <c r="F80" s="76" t="s">
        <v>101</v>
      </c>
      <c r="G80" s="77">
        <v>343.7</v>
      </c>
      <c r="J80" s="75">
        <v>318.39999999999998</v>
      </c>
      <c r="K80" s="37"/>
    </row>
    <row r="81" spans="6:11">
      <c r="F81" s="76" t="s">
        <v>102</v>
      </c>
      <c r="G81" s="77">
        <v>318.39999999999998</v>
      </c>
      <c r="J81" s="75">
        <v>288.5</v>
      </c>
      <c r="K81" s="37"/>
    </row>
    <row r="82" spans="6:11">
      <c r="F82" s="76" t="s">
        <v>103</v>
      </c>
      <c r="G82" s="77">
        <v>288.5</v>
      </c>
      <c r="J82" s="75">
        <v>316.39999999999998</v>
      </c>
      <c r="K82" s="37"/>
    </row>
    <row r="83" spans="6:11">
      <c r="F83" s="76" t="s">
        <v>104</v>
      </c>
      <c r="G83" s="77">
        <v>316.39999999999998</v>
      </c>
      <c r="J83" s="75">
        <v>302.7</v>
      </c>
      <c r="K83" s="37"/>
    </row>
    <row r="84" spans="6:11">
      <c r="F84" s="76" t="s">
        <v>105</v>
      </c>
      <c r="G84" s="77">
        <v>302.7</v>
      </c>
      <c r="J84" s="75">
        <v>303.10000000000002</v>
      </c>
      <c r="K84" s="37"/>
    </row>
    <row r="85" spans="6:11">
      <c r="F85" s="87" t="s">
        <v>29</v>
      </c>
      <c r="G85" s="88">
        <v>303.10000000000002</v>
      </c>
      <c r="J85" s="75">
        <v>286.7</v>
      </c>
      <c r="K85" s="37"/>
    </row>
    <row r="86" spans="6:11">
      <c r="F86" s="76" t="s">
        <v>106</v>
      </c>
      <c r="G86" s="77">
        <v>286.7</v>
      </c>
      <c r="J86" s="75">
        <v>324.89999999999998</v>
      </c>
      <c r="K86" s="37"/>
    </row>
    <row r="87" spans="6:11">
      <c r="F87" s="76" t="s">
        <v>107</v>
      </c>
      <c r="G87" s="77">
        <v>324.89999999999998</v>
      </c>
      <c r="J87" s="75">
        <v>302.5</v>
      </c>
      <c r="K87" s="37"/>
    </row>
    <row r="88" spans="6:11">
      <c r="F88" s="76" t="s">
        <v>108</v>
      </c>
      <c r="G88" s="77">
        <v>302.5</v>
      </c>
      <c r="J88" s="75">
        <v>299.60000000000002</v>
      </c>
      <c r="K88" s="37"/>
    </row>
    <row r="89" spans="6:11">
      <c r="F89" s="76" t="s">
        <v>109</v>
      </c>
      <c r="G89" s="77">
        <v>299.60000000000002</v>
      </c>
      <c r="J89" s="75">
        <v>328.5</v>
      </c>
      <c r="K89" s="37"/>
    </row>
    <row r="90" spans="6:11">
      <c r="F90" s="76" t="s">
        <v>110</v>
      </c>
      <c r="G90" s="77">
        <v>328.5</v>
      </c>
      <c r="J90" s="75">
        <v>276.10000000000002</v>
      </c>
      <c r="K90" s="37"/>
    </row>
    <row r="91" spans="6:11">
      <c r="F91" s="76" t="s">
        <v>111</v>
      </c>
      <c r="G91" s="77">
        <v>276.10000000000002</v>
      </c>
      <c r="J91" s="75">
        <v>298</v>
      </c>
      <c r="K91" s="37"/>
    </row>
    <row r="92" spans="6:11">
      <c r="F92" s="76" t="s">
        <v>112</v>
      </c>
      <c r="G92" s="77">
        <v>298</v>
      </c>
      <c r="J92" s="75">
        <v>323.8</v>
      </c>
      <c r="K92" s="37"/>
    </row>
    <row r="93" spans="6:11">
      <c r="F93" s="76" t="s">
        <v>113</v>
      </c>
      <c r="G93" s="77">
        <v>323.8</v>
      </c>
      <c r="J93" s="75">
        <v>295.39999999999998</v>
      </c>
      <c r="K93" s="37"/>
    </row>
    <row r="94" spans="6:11">
      <c r="F94" s="76" t="s">
        <v>114</v>
      </c>
      <c r="G94" s="77">
        <v>295.39999999999998</v>
      </c>
      <c r="J94" s="75">
        <v>299.7</v>
      </c>
      <c r="K94" s="37"/>
    </row>
    <row r="95" spans="6:11">
      <c r="F95" s="76" t="s">
        <v>115</v>
      </c>
      <c r="G95" s="77">
        <v>299.7</v>
      </c>
      <c r="J95" s="75">
        <v>299.10000000000002</v>
      </c>
      <c r="K95" s="37"/>
    </row>
    <row r="96" spans="6:11">
      <c r="F96" s="76" t="s">
        <v>116</v>
      </c>
      <c r="G96" s="77">
        <v>299.10000000000002</v>
      </c>
      <c r="J96" s="75">
        <v>296.2</v>
      </c>
      <c r="K96" s="37"/>
    </row>
    <row r="97" spans="6:11">
      <c r="F97" s="76" t="s">
        <v>117</v>
      </c>
      <c r="G97" s="77">
        <v>296.2</v>
      </c>
      <c r="J97" s="75">
        <v>304.3</v>
      </c>
      <c r="K97" s="37"/>
    </row>
    <row r="98" spans="6:11">
      <c r="F98" s="76" t="s">
        <v>118</v>
      </c>
      <c r="G98" s="77">
        <v>304.3</v>
      </c>
      <c r="J98" s="75">
        <v>333.2</v>
      </c>
      <c r="K98" s="37"/>
    </row>
    <row r="99" spans="6:11">
      <c r="F99" s="76" t="s">
        <v>119</v>
      </c>
      <c r="G99" s="77">
        <v>333.2</v>
      </c>
      <c r="J99" s="75">
        <v>307.89999999999998</v>
      </c>
      <c r="K99" s="37"/>
    </row>
    <row r="100" spans="6:11">
      <c r="F100" s="76" t="s">
        <v>120</v>
      </c>
      <c r="G100" s="77">
        <v>307.89999999999998</v>
      </c>
      <c r="J100" s="75">
        <v>326.10000000000002</v>
      </c>
      <c r="K100" s="37"/>
    </row>
    <row r="101" spans="6:11" ht="15" customHeight="1">
      <c r="F101" s="76" t="s">
        <v>121</v>
      </c>
      <c r="G101" s="77">
        <v>326.10000000000002</v>
      </c>
      <c r="J101" s="75">
        <v>320.60000000000002</v>
      </c>
      <c r="K101" s="37"/>
    </row>
    <row r="102" spans="6:11" ht="15" customHeight="1">
      <c r="F102" s="76" t="s">
        <v>122</v>
      </c>
      <c r="G102" s="79">
        <v>320.60000000000002</v>
      </c>
    </row>
    <row r="103" spans="6:11" ht="15" customHeight="1">
      <c r="F103" s="76" t="s">
        <v>123</v>
      </c>
      <c r="G103" s="77">
        <v>332.5</v>
      </c>
    </row>
    <row r="104" spans="6:11">
      <c r="F104" s="76" t="s">
        <v>124</v>
      </c>
      <c r="G104" s="77">
        <v>302.7</v>
      </c>
      <c r="J104" s="75">
        <v>313.89999999999998</v>
      </c>
      <c r="K104" s="37"/>
    </row>
    <row r="105" spans="6:11">
      <c r="F105" s="80" t="s">
        <v>125</v>
      </c>
      <c r="G105" s="81">
        <v>313.89999999999998</v>
      </c>
      <c r="J105" s="82"/>
    </row>
    <row r="106" spans="6:11">
      <c r="J106" s="82"/>
    </row>
    <row r="107" spans="6:11">
      <c r="J107" s="82"/>
    </row>
  </sheetData>
  <mergeCells count="1">
    <mergeCell ref="H15:J15"/>
  </mergeCells>
  <dataValidations count="2">
    <dataValidation type="list" allowBlank="1" showInputMessage="1" showErrorMessage="1" sqref="F9" xr:uid="{291D8F5F-4957-4344-833C-5EF4058434EC}">
      <formula1>$J$6:$J$12</formula1>
    </dataValidation>
    <dataValidation type="list" allowBlank="1" showInputMessage="1" showErrorMessage="1" sqref="F7" xr:uid="{92568E3C-7782-49F8-A75B-91DBE20EA7ED}">
      <formula1>$F$60:$F$105</formula1>
    </dataValidation>
  </dataValidations>
  <hyperlinks>
    <hyperlink ref="C55" r:id="rId1" xr:uid="{032E97BC-258E-4872-BA56-943E324478EE}"/>
    <hyperlink ref="C56" r:id="rId2" xr:uid="{02DCF53A-8840-4E5D-9BFA-D5B59C68BB72}"/>
    <hyperlink ref="C54" r:id="rId3" xr:uid="{A8CF6DDF-1770-4DBA-82C2-93B23D637F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Instructions</vt:lpstr>
      <vt:lpstr>GN formula rent capped 23.24</vt:lpstr>
      <vt:lpstr>GN formula rent uncapped 23.24</vt:lpstr>
      <vt:lpstr>Supported housing formula 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Parker</dc:creator>
  <cp:lastModifiedBy>Ian Parker</cp:lastModifiedBy>
  <dcterms:created xsi:type="dcterms:W3CDTF">2025-05-23T08:50:25Z</dcterms:created>
  <dcterms:modified xsi:type="dcterms:W3CDTF">2025-07-07T06:43:07Z</dcterms:modified>
</cp:coreProperties>
</file>